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E8DE1100-1AED-48C0-9831-0D6E9AF6043B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Munka1!$A$1:$H$249</definedName>
  </definedNames>
  <calcPr calcId="181029" iterateDelta="1E-4"/>
</workbook>
</file>

<file path=xl/calcChain.xml><?xml version="1.0" encoding="utf-8"?>
<calcChain xmlns="http://schemas.openxmlformats.org/spreadsheetml/2006/main">
  <c r="D182" i="1" l="1"/>
  <c r="E182" i="1" s="1"/>
  <c r="G166" i="1" l="1"/>
  <c r="D157" i="1"/>
  <c r="D143" i="1" l="1"/>
  <c r="E225" i="1"/>
  <c r="G225" i="1" s="1"/>
  <c r="G229" i="1"/>
  <c r="D246" i="1"/>
  <c r="G246" i="1" s="1"/>
  <c r="F13" i="1" s="1"/>
  <c r="D239" i="1"/>
  <c r="E239" i="1" s="1"/>
  <c r="D242" i="1" s="1"/>
  <c r="G233" i="1"/>
  <c r="G232" i="1"/>
  <c r="G231" i="1"/>
  <c r="D217" i="1"/>
  <c r="D219" i="1" s="1"/>
  <c r="E219" i="1" s="1"/>
  <c r="G219" i="1" s="1"/>
  <c r="D211" i="1"/>
  <c r="E211" i="1" s="1"/>
  <c r="D209" i="1"/>
  <c r="E209" i="1" s="1"/>
  <c r="E196" i="1"/>
  <c r="D193" i="1"/>
  <c r="E193" i="1" s="1"/>
  <c r="D188" i="1"/>
  <c r="E188" i="1" s="1"/>
  <c r="D176" i="1"/>
  <c r="E176" i="1" s="1"/>
  <c r="E157" i="1"/>
  <c r="E151" i="1"/>
  <c r="D149" i="1"/>
  <c r="E149" i="1" s="1"/>
  <c r="E143" i="1"/>
  <c r="E138" i="1"/>
  <c r="C134" i="1"/>
  <c r="C130" i="1"/>
  <c r="D130" i="1" s="1"/>
  <c r="E130" i="1" s="1"/>
  <c r="C126" i="1"/>
  <c r="D126" i="1" s="1"/>
  <c r="E126" i="1" s="1"/>
  <c r="C122" i="1"/>
  <c r="D122" i="1" s="1"/>
  <c r="E122" i="1" s="1"/>
  <c r="B116" i="1"/>
  <c r="D116" i="1" s="1"/>
  <c r="D107" i="1"/>
  <c r="B118" i="1" s="1"/>
  <c r="D118" i="1" s="1"/>
  <c r="D101" i="1"/>
  <c r="E101" i="1" s="1"/>
  <c r="D98" i="1"/>
  <c r="E98" i="1" s="1"/>
  <c r="D95" i="1"/>
  <c r="E95" i="1" s="1"/>
  <c r="D91" i="1"/>
  <c r="D90" i="1"/>
  <c r="D89" i="1"/>
  <c r="D88" i="1"/>
  <c r="D54" i="1"/>
  <c r="F45" i="1"/>
  <c r="D45" i="1"/>
  <c r="C45" i="1"/>
  <c r="B45" i="1"/>
  <c r="E44" i="1"/>
  <c r="G44" i="1" s="1"/>
  <c r="D32" i="1" s="1"/>
  <c r="E43" i="1"/>
  <c r="G43" i="1" s="1"/>
  <c r="D31" i="1" s="1"/>
  <c r="E42" i="1"/>
  <c r="G42" i="1" s="1"/>
  <c r="D30" i="1" s="1"/>
  <c r="G20" i="1"/>
  <c r="F19" i="1"/>
  <c r="F18" i="1"/>
  <c r="F9" i="1" l="1"/>
  <c r="D134" i="1"/>
  <c r="E134" i="1" s="1"/>
  <c r="F22" i="1"/>
  <c r="G22" i="1" s="1"/>
  <c r="G190" i="1"/>
  <c r="D227" i="1"/>
  <c r="E227" i="1" s="1"/>
  <c r="G227" i="1" s="1"/>
  <c r="F10" i="1" s="1"/>
  <c r="G212" i="1"/>
  <c r="E12" i="1" s="1"/>
  <c r="G12" i="1" s="1"/>
  <c r="C132" i="1"/>
  <c r="G159" i="1"/>
  <c r="D199" i="1" s="1"/>
  <c r="D29" i="1"/>
  <c r="E45" i="1"/>
  <c r="G45" i="1" s="1"/>
  <c r="D92" i="1"/>
  <c r="E92" i="1" s="1"/>
  <c r="G103" i="1" s="1"/>
  <c r="G239" i="1"/>
  <c r="E242" i="1"/>
  <c r="G242" i="1" s="1"/>
  <c r="G18" i="1"/>
  <c r="E107" i="1"/>
  <c r="G111" i="1" s="1"/>
  <c r="E217" i="1"/>
  <c r="G217" i="1" s="1"/>
  <c r="E13" i="1" s="1"/>
  <c r="G13" i="1" s="1"/>
  <c r="G247" i="1" l="1"/>
  <c r="C124" i="1"/>
  <c r="D124" i="1" s="1"/>
  <c r="D132" i="1"/>
  <c r="E132" i="1"/>
  <c r="E199" i="1"/>
  <c r="G203" i="1" s="1"/>
  <c r="E9" i="1"/>
  <c r="B117" i="1"/>
  <c r="D117" i="1" s="1"/>
  <c r="D119" i="1" s="1"/>
  <c r="E119" i="1" s="1"/>
  <c r="G136" i="1" s="1"/>
  <c r="F11" i="1"/>
  <c r="F14" i="1" s="1"/>
  <c r="G24" i="1" s="1"/>
  <c r="F46" i="1"/>
  <c r="E50" i="1" s="1"/>
  <c r="E46" i="1"/>
  <c r="E49" i="1" s="1"/>
  <c r="E124" i="1"/>
  <c r="G205" i="1" l="1"/>
  <c r="E11" i="1" s="1"/>
  <c r="G11" i="1" s="1"/>
  <c r="D60" i="1"/>
  <c r="G113" i="1"/>
  <c r="E10" i="1"/>
  <c r="G10" i="1" s="1"/>
  <c r="G46" i="1"/>
  <c r="G9" i="1"/>
  <c r="G221" i="1" l="1"/>
  <c r="G249" i="1" s="1"/>
  <c r="E14" i="1"/>
  <c r="D61" i="1"/>
  <c r="D62" i="1"/>
  <c r="E70" i="1" s="1"/>
  <c r="D63" i="1"/>
  <c r="E71" i="1" s="1"/>
  <c r="G14" i="1" l="1"/>
  <c r="G23" i="1"/>
  <c r="J23" i="1" s="1"/>
  <c r="E69" i="1"/>
  <c r="D64" i="1"/>
  <c r="E72" i="1" s="1"/>
  <c r="G25" i="1" l="1"/>
  <c r="D35" i="1"/>
  <c r="D38" i="1" s="1"/>
  <c r="D71" i="1" s="1"/>
  <c r="F71" i="1" s="1"/>
  <c r="D37" i="1" l="1"/>
  <c r="D70" i="1" s="1"/>
  <c r="F70" i="1" s="1"/>
  <c r="D36" i="1"/>
  <c r="D69" i="1" s="1"/>
  <c r="D39" i="1" l="1"/>
  <c r="F69" i="1"/>
  <c r="D72" i="1"/>
  <c r="F72" i="1" s="1"/>
</calcChain>
</file>

<file path=xl/sharedStrings.xml><?xml version="1.0" encoding="utf-8"?>
<sst xmlns="http://schemas.openxmlformats.org/spreadsheetml/2006/main" count="227" uniqueCount="176">
  <si>
    <t>Védőnői szolgálat</t>
  </si>
  <si>
    <t>K Ö L T S É G V E T É S E</t>
  </si>
  <si>
    <t>Kiadások</t>
  </si>
  <si>
    <t xml:space="preserve">Védőnő </t>
  </si>
  <si>
    <t>Épület fenntartás</t>
  </si>
  <si>
    <t>Összesen</t>
  </si>
  <si>
    <t>Személyi juttatások</t>
  </si>
  <si>
    <t>Munkaadókat terhelő járulékok</t>
  </si>
  <si>
    <t>Dologi kiadások</t>
  </si>
  <si>
    <t>Pénzeszköz átadás</t>
  </si>
  <si>
    <t>Beruházási célú kiadás</t>
  </si>
  <si>
    <t>KIADÁSOK FŐÖSSZEGE</t>
  </si>
  <si>
    <t>Bevételek</t>
  </si>
  <si>
    <t>Nemzeti Egészségbiztosítási Alapkezelő</t>
  </si>
  <si>
    <t>100 %</t>
  </si>
  <si>
    <t>hó</t>
  </si>
  <si>
    <t>Önkormányzatok által finanszírozandó védőnői költségekre</t>
  </si>
  <si>
    <t>Önkormányzatok által finanszírozandó  épületfenntartási költségekre</t>
  </si>
  <si>
    <t>BEVÉTELEK FŐÖSSZEGE:</t>
  </si>
  <si>
    <t>Védőnői finanszírozás</t>
  </si>
  <si>
    <t>Védőnői ellátottak száma</t>
  </si>
  <si>
    <t>fő</t>
  </si>
  <si>
    <t>ebből</t>
  </si>
  <si>
    <t>Bejcgyertyános</t>
  </si>
  <si>
    <t>Nyőgér</t>
  </si>
  <si>
    <t>Sótony</t>
  </si>
  <si>
    <t>Önkormányzati finanszírozás</t>
  </si>
  <si>
    <t>1 ellátottra jutó összeg :</t>
  </si>
  <si>
    <t>Bejcgyerty.jutó rész:</t>
  </si>
  <si>
    <t>Nyőgérre jutó rész:</t>
  </si>
  <si>
    <t>Sótonyra jutó rész:</t>
  </si>
  <si>
    <t>Település</t>
  </si>
  <si>
    <t>várandós</t>
  </si>
  <si>
    <t>0-7 éves gyerm.</t>
  </si>
  <si>
    <t>Oktatási int.nem járó</t>
  </si>
  <si>
    <t>vár.+ 0-7 éves</t>
  </si>
  <si>
    <t>Oktatási int.járó</t>
  </si>
  <si>
    <t>Bejcgy.</t>
  </si>
  <si>
    <t>%-os megosztás</t>
  </si>
  <si>
    <t>Kiadások %-os megosztása</t>
  </si>
  <si>
    <t>Család, nővédelmi eü. gondozás</t>
  </si>
  <si>
    <t>Ifjúság eü. gondozás</t>
  </si>
  <si>
    <t>Épület fenntartás finanszírozása</t>
  </si>
  <si>
    <t>Lakosságarányos megosztás</t>
  </si>
  <si>
    <t>1 lakosra jutó összeg :</t>
  </si>
  <si>
    <t>Védőnői és épületfenntartási finanszírozás összesen:</t>
  </si>
  <si>
    <t>Védőnői</t>
  </si>
  <si>
    <t>Épületfenntartási</t>
  </si>
  <si>
    <t>K i a d á s o k</t>
  </si>
  <si>
    <t>05110714</t>
  </si>
  <si>
    <t>Széchenyi Pihenő Kártya (Vendéglátás)</t>
  </si>
  <si>
    <t>0511091</t>
  </si>
  <si>
    <t>Közlekedési költségtérítés</t>
  </si>
  <si>
    <t>0511</t>
  </si>
  <si>
    <t>Foglalkoztatottak személyi juttatásai</t>
  </si>
  <si>
    <t>0512211</t>
  </si>
  <si>
    <t>0512218</t>
  </si>
  <si>
    <t>Reprezentáció</t>
  </si>
  <si>
    <t>0512</t>
  </si>
  <si>
    <t>Külső személyi juttatás</t>
  </si>
  <si>
    <t>051</t>
  </si>
  <si>
    <t>SZEMÉLYI JUTTATÁSOK</t>
  </si>
  <si>
    <t>05211</t>
  </si>
  <si>
    <t>Szociális hozzájárulási adó</t>
  </si>
  <si>
    <t>Összesen:</t>
  </si>
  <si>
    <t>05213</t>
  </si>
  <si>
    <t>Telefonadó</t>
  </si>
  <si>
    <t>Munkáltatót terhelő SZJA</t>
  </si>
  <si>
    <t>alap</t>
  </si>
  <si>
    <t>Reprezentáció utáni adó</t>
  </si>
  <si>
    <t>052</t>
  </si>
  <si>
    <t>MUNKÁLTATÓKAT TERHELŐ JÁRULÉKOK ÉS SZJA</t>
  </si>
  <si>
    <t>0531111</t>
  </si>
  <si>
    <t>Gyógyszer</t>
  </si>
  <si>
    <t>Egyéb szakmai agyag</t>
  </si>
  <si>
    <t>Vizelet vizsgálathoz tesztcsíkok</t>
  </si>
  <si>
    <t>Irodaszer, nyomtatvány</t>
  </si>
  <si>
    <t>adminisztrációhoz, számítógéphez</t>
  </si>
  <si>
    <t>nyomtatvány, kazetta</t>
  </si>
  <si>
    <t>Egyéb irodaszerek</t>
  </si>
  <si>
    <t>0531215</t>
  </si>
  <si>
    <t>Munkaruha</t>
  </si>
  <si>
    <t>0531219</t>
  </si>
  <si>
    <t>Egyéb üzemeltetési anyag</t>
  </si>
  <si>
    <t>tisztítószerek</t>
  </si>
  <si>
    <t>elemek</t>
  </si>
  <si>
    <t>0531</t>
  </si>
  <si>
    <t>Készletbeszerzés</t>
  </si>
  <si>
    <t>Mobilinternet</t>
  </si>
  <si>
    <t>T-mobil telefondíj</t>
  </si>
  <si>
    <t>0532</t>
  </si>
  <si>
    <t>Kommunikációs szolgáltatások</t>
  </si>
  <si>
    <t>0533111</t>
  </si>
  <si>
    <t>Villamosenergia</t>
  </si>
  <si>
    <t>0533112</t>
  </si>
  <si>
    <t>Gázdíj</t>
  </si>
  <si>
    <t>0533114</t>
  </si>
  <si>
    <t>Víz és csatornadíj</t>
  </si>
  <si>
    <t>053341</t>
  </si>
  <si>
    <t>Biztosítási, szolgáltatási díj</t>
  </si>
  <si>
    <t>Védőnői szolg. felelősség bizt.</t>
  </si>
  <si>
    <t>0533719</t>
  </si>
  <si>
    <t>Egyéb üzemeltetés, fenntartás</t>
  </si>
  <si>
    <t>Szemétszállítás díja, veszélyes</t>
  </si>
  <si>
    <t>Hulladék elszállítása</t>
  </si>
  <si>
    <t>Foglalkozás eü.</t>
  </si>
  <si>
    <t>0533</t>
  </si>
  <si>
    <t>Szolgáltatások</t>
  </si>
  <si>
    <t>Belföldi kiküldetés</t>
  </si>
  <si>
    <t>Díjak, egyéb befizetések</t>
  </si>
  <si>
    <t>05351121</t>
  </si>
  <si>
    <t>Működési célú előzetesen felsz. ÁFA</t>
  </si>
  <si>
    <t>Egyéb különféle dologi kiadások</t>
  </si>
  <si>
    <t>0535</t>
  </si>
  <si>
    <t>Egyéb dologi kiadások</t>
  </si>
  <si>
    <t>053</t>
  </si>
  <si>
    <t>DOLOGI KIADÁSOK</t>
  </si>
  <si>
    <t>0550616</t>
  </si>
  <si>
    <t xml:space="preserve">Működési célú pénzeszköz átadás </t>
  </si>
  <si>
    <t>Sótony részére takarítás költségeire</t>
  </si>
  <si>
    <t>Bejcgyertyános részére takarítás költségeire</t>
  </si>
  <si>
    <t>055</t>
  </si>
  <si>
    <t>Pénzeszköz átadás önkormányzat részére</t>
  </si>
  <si>
    <t>0564112</t>
  </si>
  <si>
    <t>Kisértékű gép, berendezés</t>
  </si>
  <si>
    <t>Hallásvizsgáló</t>
  </si>
  <si>
    <t>Szívhang vizsgáló</t>
  </si>
  <si>
    <t>05671</t>
  </si>
  <si>
    <t>Beruházási célú áfa</t>
  </si>
  <si>
    <t>KIADÁSOK FŐÖSSZEGE:</t>
  </si>
  <si>
    <t>Épület fenntartása Nyőgér</t>
  </si>
  <si>
    <t>0531213</t>
  </si>
  <si>
    <t>Tüzelőanyag beszerzése</t>
  </si>
  <si>
    <t>Gázdíj ősztől</t>
  </si>
  <si>
    <t xml:space="preserve">Szemétszállítás díja, </t>
  </si>
  <si>
    <t>Egyéb szolgáltatási díj</t>
  </si>
  <si>
    <t>kazán beüzemelés</t>
  </si>
  <si>
    <t>057</t>
  </si>
  <si>
    <t>Beruházási kiadások</t>
  </si>
  <si>
    <t>Kazán vásárlás orvosi rendelőbe</t>
  </si>
  <si>
    <t>Áfa</t>
  </si>
  <si>
    <t>KIADÁSOK MINDÖSSZESEN</t>
  </si>
  <si>
    <t>Tervezet</t>
  </si>
  <si>
    <t>v</t>
  </si>
  <si>
    <t>Karbantartás, kisjavítás festés</t>
  </si>
  <si>
    <t>Tagdíj átvállalt (Meszk, Mave)</t>
  </si>
  <si>
    <t xml:space="preserve">2019. évi </t>
  </si>
  <si>
    <t>r.</t>
  </si>
  <si>
    <t>2018. évi maradvány védőnő</t>
  </si>
  <si>
    <t>2018. évi maradvány épületfenntartás</t>
  </si>
  <si>
    <t>051101</t>
  </si>
  <si>
    <t>Megbízási díj</t>
  </si>
  <si>
    <t>Járulék</t>
  </si>
  <si>
    <t>Könyv</t>
  </si>
  <si>
    <t xml:space="preserve">Alapilletmények </t>
  </si>
  <si>
    <t>Egyéb kötelező ill. pótlékok (Területi pótlék+véd.kieg.p)</t>
  </si>
  <si>
    <t>Megbízási díj véd.hely. (1 havi)</t>
  </si>
  <si>
    <t>Szociális hozzájárulás</t>
  </si>
  <si>
    <t>Cafetéria adója</t>
  </si>
  <si>
    <t>053111</t>
  </si>
  <si>
    <t>053121</t>
  </si>
  <si>
    <t>tisztítószerek B,Ny</t>
  </si>
  <si>
    <t>Informatikai szolgáltatások igénybevétele</t>
  </si>
  <si>
    <t>laptop karbantartás</t>
  </si>
  <si>
    <t>05321</t>
  </si>
  <si>
    <t>05311</t>
  </si>
  <si>
    <t>Egyéb kommunikációs szolgáltatások</t>
  </si>
  <si>
    <t>05341</t>
  </si>
  <si>
    <t>053551</t>
  </si>
  <si>
    <t>053511</t>
  </si>
  <si>
    <t>053371</t>
  </si>
  <si>
    <t xml:space="preserve">Elsősegély előadás díja </t>
  </si>
  <si>
    <t>Egyéb előadás díja</t>
  </si>
  <si>
    <t>0521</t>
  </si>
  <si>
    <t>074031</t>
  </si>
  <si>
    <t>074032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</si>
</sst>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  <numFmt numFmtId="165" formatCode="_-* #,##0\ _F_t_-;\-* #,##0\ _F_t_-;_-* &quot;-&quot;??\ _F_t_-;_-@_-"/>
    <numFmt numFmtId="166" formatCode="0.0%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2" fillId="0" borderId="0" xfId="0" applyNumberFormat="1" applyFont="1"/>
    <xf numFmtId="0" fontId="4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164" fontId="2" fillId="0" borderId="0" xfId="2" applyNumberFormat="1" applyFont="1"/>
    <xf numFmtId="3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0" fontId="3" fillId="0" borderId="0" xfId="0" applyFont="1"/>
    <xf numFmtId="164" fontId="3" fillId="0" borderId="0" xfId="2" applyNumberFormat="1" applyFont="1"/>
    <xf numFmtId="3" fontId="4" fillId="0" borderId="0" xfId="0" applyNumberFormat="1" applyFont="1"/>
    <xf numFmtId="164" fontId="4" fillId="0" borderId="0" xfId="0" applyNumberFormat="1" applyFont="1"/>
    <xf numFmtId="3" fontId="5" fillId="0" borderId="0" xfId="0" applyNumberFormat="1" applyFont="1"/>
    <xf numFmtId="49" fontId="4" fillId="2" borderId="0" xfId="0" applyNumberFormat="1" applyFont="1" applyFill="1"/>
    <xf numFmtId="0" fontId="2" fillId="2" borderId="0" xfId="0" applyFont="1" applyFill="1"/>
    <xf numFmtId="43" fontId="2" fillId="0" borderId="0" xfId="0" applyNumberFormat="1" applyFont="1" applyAlignment="1">
      <alignment horizontal="left"/>
    </xf>
    <xf numFmtId="165" fontId="2" fillId="0" borderId="0" xfId="0" applyNumberFormat="1" applyFont="1"/>
    <xf numFmtId="43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 shrinkToFit="1"/>
    </xf>
    <xf numFmtId="9" fontId="2" fillId="0" borderId="1" xfId="0" applyNumberFormat="1" applyFont="1" applyBorder="1" applyAlignment="1">
      <alignment horizontal="center" wrapText="1"/>
    </xf>
    <xf numFmtId="9" fontId="2" fillId="0" borderId="1" xfId="0" applyNumberFormat="1" applyFont="1" applyBorder="1"/>
    <xf numFmtId="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4" fillId="2" borderId="0" xfId="0" applyFont="1" applyFill="1"/>
    <xf numFmtId="0" fontId="4" fillId="0" borderId="0" xfId="0" applyFont="1" applyAlignment="1"/>
    <xf numFmtId="0" fontId="2" fillId="0" borderId="0" xfId="0" applyFont="1" applyAlignment="1"/>
    <xf numFmtId="165" fontId="4" fillId="2" borderId="0" xfId="0" applyNumberFormat="1" applyFont="1" applyFill="1"/>
    <xf numFmtId="165" fontId="2" fillId="2" borderId="0" xfId="0" applyNumberFormat="1" applyFont="1" applyFill="1"/>
    <xf numFmtId="49" fontId="3" fillId="0" borderId="0" xfId="0" applyNumberFormat="1" applyFont="1"/>
    <xf numFmtId="0" fontId="6" fillId="0" borderId="0" xfId="0" applyFont="1"/>
    <xf numFmtId="49" fontId="2" fillId="3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horizontal="right"/>
    </xf>
    <xf numFmtId="0" fontId="7" fillId="0" borderId="0" xfId="0" applyFont="1"/>
    <xf numFmtId="49" fontId="6" fillId="0" borderId="0" xfId="0" applyNumberFormat="1" applyFont="1" applyAlignment="1">
      <alignment horizontal="right"/>
    </xf>
    <xf numFmtId="3" fontId="7" fillId="0" borderId="0" xfId="0" applyNumberFormat="1" applyFont="1"/>
    <xf numFmtId="166" fontId="2" fillId="0" borderId="0" xfId="0" applyNumberFormat="1" applyFont="1" applyAlignment="1">
      <alignment horizontal="center"/>
    </xf>
    <xf numFmtId="3" fontId="2" fillId="0" borderId="0" xfId="1" applyNumberFormat="1" applyFont="1"/>
    <xf numFmtId="0" fontId="2" fillId="0" borderId="0" xfId="1" applyNumberFormat="1" applyFont="1"/>
    <xf numFmtId="49" fontId="7" fillId="0" borderId="0" xfId="0" applyNumberFormat="1" applyFont="1" applyAlignment="1">
      <alignment horizontal="right"/>
    </xf>
    <xf numFmtId="0" fontId="4" fillId="0" borderId="0" xfId="0" applyFont="1"/>
    <xf numFmtId="49" fontId="4" fillId="0" borderId="0" xfId="0" applyNumberFormat="1" applyFont="1" applyAlignment="1">
      <alignment horizontal="right"/>
    </xf>
    <xf numFmtId="3" fontId="3" fillId="0" borderId="0" xfId="0" applyNumberFormat="1" applyFont="1"/>
    <xf numFmtId="0" fontId="3" fillId="0" borderId="2" xfId="0" applyFont="1" applyBorder="1"/>
    <xf numFmtId="0" fontId="2" fillId="0" borderId="3" xfId="0" applyFont="1" applyBorder="1"/>
    <xf numFmtId="164" fontId="3" fillId="0" borderId="4" xfId="2" applyNumberFormat="1" applyFont="1" applyBorder="1"/>
    <xf numFmtId="49" fontId="4" fillId="3" borderId="0" xfId="0" applyNumberFormat="1" applyFont="1" applyFill="1"/>
    <xf numFmtId="49" fontId="4" fillId="0" borderId="2" xfId="0" applyNumberFormat="1" applyFont="1" applyBorder="1" applyAlignment="1"/>
    <xf numFmtId="49" fontId="4" fillId="0" borderId="3" xfId="0" applyNumberFormat="1" applyFont="1" applyBorder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3">
    <cellStyle name="Ezres" xfId="1" builtinId="3"/>
    <cellStyle name="Normál" xfId="0" builtinId="0"/>
    <cellStyle name="Pénznem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7"/>
  <sheetViews>
    <sheetView tabSelected="1" topLeftCell="A175" zoomScaleNormal="100" workbookViewId="0">
      <selection activeCell="A86" sqref="A86:XFD88"/>
    </sheetView>
  </sheetViews>
  <sheetFormatPr defaultRowHeight="12.75" x14ac:dyDescent="0.2"/>
  <cols>
    <col min="1" max="1" width="11" style="7" customWidth="1"/>
    <col min="2" max="2" width="10.28515625" style="3" customWidth="1"/>
    <col min="3" max="3" width="13.5703125" style="3" customWidth="1"/>
    <col min="4" max="4" width="16" style="3" customWidth="1"/>
    <col min="5" max="5" width="18.28515625" style="3" customWidth="1"/>
    <col min="6" max="6" width="20.5703125" style="3" customWidth="1"/>
    <col min="7" max="7" width="18.85546875" style="3" customWidth="1"/>
    <col min="8" max="8" width="4.7109375" style="3" customWidth="1"/>
    <col min="9" max="9" width="9.140625" style="3" hidden="1" customWidth="1"/>
    <col min="10" max="10" width="11" style="3" bestFit="1" customWidth="1"/>
    <col min="11" max="256" width="9.140625" style="3"/>
    <col min="257" max="257" width="11" style="3" customWidth="1"/>
    <col min="258" max="258" width="10.28515625" style="3" customWidth="1"/>
    <col min="259" max="259" width="13.5703125" style="3" customWidth="1"/>
    <col min="260" max="260" width="16" style="3" customWidth="1"/>
    <col min="261" max="261" width="18.28515625" style="3" customWidth="1"/>
    <col min="262" max="262" width="20.5703125" style="3" customWidth="1"/>
    <col min="263" max="263" width="18.85546875" style="3" customWidth="1"/>
    <col min="264" max="264" width="4.7109375" style="3" customWidth="1"/>
    <col min="265" max="265" width="0" style="3" hidden="1" customWidth="1"/>
    <col min="266" max="266" width="11" style="3" bestFit="1" customWidth="1"/>
    <col min="267" max="512" width="9.140625" style="3"/>
    <col min="513" max="513" width="11" style="3" customWidth="1"/>
    <col min="514" max="514" width="10.28515625" style="3" customWidth="1"/>
    <col min="515" max="515" width="13.5703125" style="3" customWidth="1"/>
    <col min="516" max="516" width="16" style="3" customWidth="1"/>
    <col min="517" max="517" width="18.28515625" style="3" customWidth="1"/>
    <col min="518" max="518" width="20.5703125" style="3" customWidth="1"/>
    <col min="519" max="519" width="18.85546875" style="3" customWidth="1"/>
    <col min="520" max="520" width="4.7109375" style="3" customWidth="1"/>
    <col min="521" max="521" width="0" style="3" hidden="1" customWidth="1"/>
    <col min="522" max="522" width="11" style="3" bestFit="1" customWidth="1"/>
    <col min="523" max="768" width="9.140625" style="3"/>
    <col min="769" max="769" width="11" style="3" customWidth="1"/>
    <col min="770" max="770" width="10.28515625" style="3" customWidth="1"/>
    <col min="771" max="771" width="13.5703125" style="3" customWidth="1"/>
    <col min="772" max="772" width="16" style="3" customWidth="1"/>
    <col min="773" max="773" width="18.28515625" style="3" customWidth="1"/>
    <col min="774" max="774" width="20.5703125" style="3" customWidth="1"/>
    <col min="775" max="775" width="18.85546875" style="3" customWidth="1"/>
    <col min="776" max="776" width="4.7109375" style="3" customWidth="1"/>
    <col min="777" max="777" width="0" style="3" hidden="1" customWidth="1"/>
    <col min="778" max="778" width="11" style="3" bestFit="1" customWidth="1"/>
    <col min="779" max="1024" width="9.140625" style="3"/>
    <col min="1025" max="1025" width="11" style="3" customWidth="1"/>
    <col min="1026" max="1026" width="10.28515625" style="3" customWidth="1"/>
    <col min="1027" max="1027" width="13.5703125" style="3" customWidth="1"/>
    <col min="1028" max="1028" width="16" style="3" customWidth="1"/>
    <col min="1029" max="1029" width="18.28515625" style="3" customWidth="1"/>
    <col min="1030" max="1030" width="20.5703125" style="3" customWidth="1"/>
    <col min="1031" max="1031" width="18.85546875" style="3" customWidth="1"/>
    <col min="1032" max="1032" width="4.7109375" style="3" customWidth="1"/>
    <col min="1033" max="1033" width="0" style="3" hidden="1" customWidth="1"/>
    <col min="1034" max="1034" width="11" style="3" bestFit="1" customWidth="1"/>
    <col min="1035" max="1280" width="9.140625" style="3"/>
    <col min="1281" max="1281" width="11" style="3" customWidth="1"/>
    <col min="1282" max="1282" width="10.28515625" style="3" customWidth="1"/>
    <col min="1283" max="1283" width="13.5703125" style="3" customWidth="1"/>
    <col min="1284" max="1284" width="16" style="3" customWidth="1"/>
    <col min="1285" max="1285" width="18.28515625" style="3" customWidth="1"/>
    <col min="1286" max="1286" width="20.5703125" style="3" customWidth="1"/>
    <col min="1287" max="1287" width="18.85546875" style="3" customWidth="1"/>
    <col min="1288" max="1288" width="4.7109375" style="3" customWidth="1"/>
    <col min="1289" max="1289" width="0" style="3" hidden="1" customWidth="1"/>
    <col min="1290" max="1290" width="11" style="3" bestFit="1" customWidth="1"/>
    <col min="1291" max="1536" width="9.140625" style="3"/>
    <col min="1537" max="1537" width="11" style="3" customWidth="1"/>
    <col min="1538" max="1538" width="10.28515625" style="3" customWidth="1"/>
    <col min="1539" max="1539" width="13.5703125" style="3" customWidth="1"/>
    <col min="1540" max="1540" width="16" style="3" customWidth="1"/>
    <col min="1541" max="1541" width="18.28515625" style="3" customWidth="1"/>
    <col min="1542" max="1542" width="20.5703125" style="3" customWidth="1"/>
    <col min="1543" max="1543" width="18.85546875" style="3" customWidth="1"/>
    <col min="1544" max="1544" width="4.7109375" style="3" customWidth="1"/>
    <col min="1545" max="1545" width="0" style="3" hidden="1" customWidth="1"/>
    <col min="1546" max="1546" width="11" style="3" bestFit="1" customWidth="1"/>
    <col min="1547" max="1792" width="9.140625" style="3"/>
    <col min="1793" max="1793" width="11" style="3" customWidth="1"/>
    <col min="1794" max="1794" width="10.28515625" style="3" customWidth="1"/>
    <col min="1795" max="1795" width="13.5703125" style="3" customWidth="1"/>
    <col min="1796" max="1796" width="16" style="3" customWidth="1"/>
    <col min="1797" max="1797" width="18.28515625" style="3" customWidth="1"/>
    <col min="1798" max="1798" width="20.5703125" style="3" customWidth="1"/>
    <col min="1799" max="1799" width="18.85546875" style="3" customWidth="1"/>
    <col min="1800" max="1800" width="4.7109375" style="3" customWidth="1"/>
    <col min="1801" max="1801" width="0" style="3" hidden="1" customWidth="1"/>
    <col min="1802" max="1802" width="11" style="3" bestFit="1" customWidth="1"/>
    <col min="1803" max="2048" width="9.140625" style="3"/>
    <col min="2049" max="2049" width="11" style="3" customWidth="1"/>
    <col min="2050" max="2050" width="10.28515625" style="3" customWidth="1"/>
    <col min="2051" max="2051" width="13.5703125" style="3" customWidth="1"/>
    <col min="2052" max="2052" width="16" style="3" customWidth="1"/>
    <col min="2053" max="2053" width="18.28515625" style="3" customWidth="1"/>
    <col min="2054" max="2054" width="20.5703125" style="3" customWidth="1"/>
    <col min="2055" max="2055" width="18.85546875" style="3" customWidth="1"/>
    <col min="2056" max="2056" width="4.7109375" style="3" customWidth="1"/>
    <col min="2057" max="2057" width="0" style="3" hidden="1" customWidth="1"/>
    <col min="2058" max="2058" width="11" style="3" bestFit="1" customWidth="1"/>
    <col min="2059" max="2304" width="9.140625" style="3"/>
    <col min="2305" max="2305" width="11" style="3" customWidth="1"/>
    <col min="2306" max="2306" width="10.28515625" style="3" customWidth="1"/>
    <col min="2307" max="2307" width="13.5703125" style="3" customWidth="1"/>
    <col min="2308" max="2308" width="16" style="3" customWidth="1"/>
    <col min="2309" max="2309" width="18.28515625" style="3" customWidth="1"/>
    <col min="2310" max="2310" width="20.5703125" style="3" customWidth="1"/>
    <col min="2311" max="2311" width="18.85546875" style="3" customWidth="1"/>
    <col min="2312" max="2312" width="4.7109375" style="3" customWidth="1"/>
    <col min="2313" max="2313" width="0" style="3" hidden="1" customWidth="1"/>
    <col min="2314" max="2314" width="11" style="3" bestFit="1" customWidth="1"/>
    <col min="2315" max="2560" width="9.140625" style="3"/>
    <col min="2561" max="2561" width="11" style="3" customWidth="1"/>
    <col min="2562" max="2562" width="10.28515625" style="3" customWidth="1"/>
    <col min="2563" max="2563" width="13.5703125" style="3" customWidth="1"/>
    <col min="2564" max="2564" width="16" style="3" customWidth="1"/>
    <col min="2565" max="2565" width="18.28515625" style="3" customWidth="1"/>
    <col min="2566" max="2566" width="20.5703125" style="3" customWidth="1"/>
    <col min="2567" max="2567" width="18.85546875" style="3" customWidth="1"/>
    <col min="2568" max="2568" width="4.7109375" style="3" customWidth="1"/>
    <col min="2569" max="2569" width="0" style="3" hidden="1" customWidth="1"/>
    <col min="2570" max="2570" width="11" style="3" bestFit="1" customWidth="1"/>
    <col min="2571" max="2816" width="9.140625" style="3"/>
    <col min="2817" max="2817" width="11" style="3" customWidth="1"/>
    <col min="2818" max="2818" width="10.28515625" style="3" customWidth="1"/>
    <col min="2819" max="2819" width="13.5703125" style="3" customWidth="1"/>
    <col min="2820" max="2820" width="16" style="3" customWidth="1"/>
    <col min="2821" max="2821" width="18.28515625" style="3" customWidth="1"/>
    <col min="2822" max="2822" width="20.5703125" style="3" customWidth="1"/>
    <col min="2823" max="2823" width="18.85546875" style="3" customWidth="1"/>
    <col min="2824" max="2824" width="4.7109375" style="3" customWidth="1"/>
    <col min="2825" max="2825" width="0" style="3" hidden="1" customWidth="1"/>
    <col min="2826" max="2826" width="11" style="3" bestFit="1" customWidth="1"/>
    <col min="2827" max="3072" width="9.140625" style="3"/>
    <col min="3073" max="3073" width="11" style="3" customWidth="1"/>
    <col min="3074" max="3074" width="10.28515625" style="3" customWidth="1"/>
    <col min="3075" max="3075" width="13.5703125" style="3" customWidth="1"/>
    <col min="3076" max="3076" width="16" style="3" customWidth="1"/>
    <col min="3077" max="3077" width="18.28515625" style="3" customWidth="1"/>
    <col min="3078" max="3078" width="20.5703125" style="3" customWidth="1"/>
    <col min="3079" max="3079" width="18.85546875" style="3" customWidth="1"/>
    <col min="3080" max="3080" width="4.7109375" style="3" customWidth="1"/>
    <col min="3081" max="3081" width="0" style="3" hidden="1" customWidth="1"/>
    <col min="3082" max="3082" width="11" style="3" bestFit="1" customWidth="1"/>
    <col min="3083" max="3328" width="9.140625" style="3"/>
    <col min="3329" max="3329" width="11" style="3" customWidth="1"/>
    <col min="3330" max="3330" width="10.28515625" style="3" customWidth="1"/>
    <col min="3331" max="3331" width="13.5703125" style="3" customWidth="1"/>
    <col min="3332" max="3332" width="16" style="3" customWidth="1"/>
    <col min="3333" max="3333" width="18.28515625" style="3" customWidth="1"/>
    <col min="3334" max="3334" width="20.5703125" style="3" customWidth="1"/>
    <col min="3335" max="3335" width="18.85546875" style="3" customWidth="1"/>
    <col min="3336" max="3336" width="4.7109375" style="3" customWidth="1"/>
    <col min="3337" max="3337" width="0" style="3" hidden="1" customWidth="1"/>
    <col min="3338" max="3338" width="11" style="3" bestFit="1" customWidth="1"/>
    <col min="3339" max="3584" width="9.140625" style="3"/>
    <col min="3585" max="3585" width="11" style="3" customWidth="1"/>
    <col min="3586" max="3586" width="10.28515625" style="3" customWidth="1"/>
    <col min="3587" max="3587" width="13.5703125" style="3" customWidth="1"/>
    <col min="3588" max="3588" width="16" style="3" customWidth="1"/>
    <col min="3589" max="3589" width="18.28515625" style="3" customWidth="1"/>
    <col min="3590" max="3590" width="20.5703125" style="3" customWidth="1"/>
    <col min="3591" max="3591" width="18.85546875" style="3" customWidth="1"/>
    <col min="3592" max="3592" width="4.7109375" style="3" customWidth="1"/>
    <col min="3593" max="3593" width="0" style="3" hidden="1" customWidth="1"/>
    <col min="3594" max="3594" width="11" style="3" bestFit="1" customWidth="1"/>
    <col min="3595" max="3840" width="9.140625" style="3"/>
    <col min="3841" max="3841" width="11" style="3" customWidth="1"/>
    <col min="3842" max="3842" width="10.28515625" style="3" customWidth="1"/>
    <col min="3843" max="3843" width="13.5703125" style="3" customWidth="1"/>
    <col min="3844" max="3844" width="16" style="3" customWidth="1"/>
    <col min="3845" max="3845" width="18.28515625" style="3" customWidth="1"/>
    <col min="3846" max="3846" width="20.5703125" style="3" customWidth="1"/>
    <col min="3847" max="3847" width="18.85546875" style="3" customWidth="1"/>
    <col min="3848" max="3848" width="4.7109375" style="3" customWidth="1"/>
    <col min="3849" max="3849" width="0" style="3" hidden="1" customWidth="1"/>
    <col min="3850" max="3850" width="11" style="3" bestFit="1" customWidth="1"/>
    <col min="3851" max="4096" width="9.140625" style="3"/>
    <col min="4097" max="4097" width="11" style="3" customWidth="1"/>
    <col min="4098" max="4098" width="10.28515625" style="3" customWidth="1"/>
    <col min="4099" max="4099" width="13.5703125" style="3" customWidth="1"/>
    <col min="4100" max="4100" width="16" style="3" customWidth="1"/>
    <col min="4101" max="4101" width="18.28515625" style="3" customWidth="1"/>
    <col min="4102" max="4102" width="20.5703125" style="3" customWidth="1"/>
    <col min="4103" max="4103" width="18.85546875" style="3" customWidth="1"/>
    <col min="4104" max="4104" width="4.7109375" style="3" customWidth="1"/>
    <col min="4105" max="4105" width="0" style="3" hidden="1" customWidth="1"/>
    <col min="4106" max="4106" width="11" style="3" bestFit="1" customWidth="1"/>
    <col min="4107" max="4352" width="9.140625" style="3"/>
    <col min="4353" max="4353" width="11" style="3" customWidth="1"/>
    <col min="4354" max="4354" width="10.28515625" style="3" customWidth="1"/>
    <col min="4355" max="4355" width="13.5703125" style="3" customWidth="1"/>
    <col min="4356" max="4356" width="16" style="3" customWidth="1"/>
    <col min="4357" max="4357" width="18.28515625" style="3" customWidth="1"/>
    <col min="4358" max="4358" width="20.5703125" style="3" customWidth="1"/>
    <col min="4359" max="4359" width="18.85546875" style="3" customWidth="1"/>
    <col min="4360" max="4360" width="4.7109375" style="3" customWidth="1"/>
    <col min="4361" max="4361" width="0" style="3" hidden="1" customWidth="1"/>
    <col min="4362" max="4362" width="11" style="3" bestFit="1" customWidth="1"/>
    <col min="4363" max="4608" width="9.140625" style="3"/>
    <col min="4609" max="4609" width="11" style="3" customWidth="1"/>
    <col min="4610" max="4610" width="10.28515625" style="3" customWidth="1"/>
    <col min="4611" max="4611" width="13.5703125" style="3" customWidth="1"/>
    <col min="4612" max="4612" width="16" style="3" customWidth="1"/>
    <col min="4613" max="4613" width="18.28515625" style="3" customWidth="1"/>
    <col min="4614" max="4614" width="20.5703125" style="3" customWidth="1"/>
    <col min="4615" max="4615" width="18.85546875" style="3" customWidth="1"/>
    <col min="4616" max="4616" width="4.7109375" style="3" customWidth="1"/>
    <col min="4617" max="4617" width="0" style="3" hidden="1" customWidth="1"/>
    <col min="4618" max="4618" width="11" style="3" bestFit="1" customWidth="1"/>
    <col min="4619" max="4864" width="9.140625" style="3"/>
    <col min="4865" max="4865" width="11" style="3" customWidth="1"/>
    <col min="4866" max="4866" width="10.28515625" style="3" customWidth="1"/>
    <col min="4867" max="4867" width="13.5703125" style="3" customWidth="1"/>
    <col min="4868" max="4868" width="16" style="3" customWidth="1"/>
    <col min="4869" max="4869" width="18.28515625" style="3" customWidth="1"/>
    <col min="4870" max="4870" width="20.5703125" style="3" customWidth="1"/>
    <col min="4871" max="4871" width="18.85546875" style="3" customWidth="1"/>
    <col min="4872" max="4872" width="4.7109375" style="3" customWidth="1"/>
    <col min="4873" max="4873" width="0" style="3" hidden="1" customWidth="1"/>
    <col min="4874" max="4874" width="11" style="3" bestFit="1" customWidth="1"/>
    <col min="4875" max="5120" width="9.140625" style="3"/>
    <col min="5121" max="5121" width="11" style="3" customWidth="1"/>
    <col min="5122" max="5122" width="10.28515625" style="3" customWidth="1"/>
    <col min="5123" max="5123" width="13.5703125" style="3" customWidth="1"/>
    <col min="5124" max="5124" width="16" style="3" customWidth="1"/>
    <col min="5125" max="5125" width="18.28515625" style="3" customWidth="1"/>
    <col min="5126" max="5126" width="20.5703125" style="3" customWidth="1"/>
    <col min="5127" max="5127" width="18.85546875" style="3" customWidth="1"/>
    <col min="5128" max="5128" width="4.7109375" style="3" customWidth="1"/>
    <col min="5129" max="5129" width="0" style="3" hidden="1" customWidth="1"/>
    <col min="5130" max="5130" width="11" style="3" bestFit="1" customWidth="1"/>
    <col min="5131" max="5376" width="9.140625" style="3"/>
    <col min="5377" max="5377" width="11" style="3" customWidth="1"/>
    <col min="5378" max="5378" width="10.28515625" style="3" customWidth="1"/>
    <col min="5379" max="5379" width="13.5703125" style="3" customWidth="1"/>
    <col min="5380" max="5380" width="16" style="3" customWidth="1"/>
    <col min="5381" max="5381" width="18.28515625" style="3" customWidth="1"/>
    <col min="5382" max="5382" width="20.5703125" style="3" customWidth="1"/>
    <col min="5383" max="5383" width="18.85546875" style="3" customWidth="1"/>
    <col min="5384" max="5384" width="4.7109375" style="3" customWidth="1"/>
    <col min="5385" max="5385" width="0" style="3" hidden="1" customWidth="1"/>
    <col min="5386" max="5386" width="11" style="3" bestFit="1" customWidth="1"/>
    <col min="5387" max="5632" width="9.140625" style="3"/>
    <col min="5633" max="5633" width="11" style="3" customWidth="1"/>
    <col min="5634" max="5634" width="10.28515625" style="3" customWidth="1"/>
    <col min="5635" max="5635" width="13.5703125" style="3" customWidth="1"/>
    <col min="5636" max="5636" width="16" style="3" customWidth="1"/>
    <col min="5637" max="5637" width="18.28515625" style="3" customWidth="1"/>
    <col min="5638" max="5638" width="20.5703125" style="3" customWidth="1"/>
    <col min="5639" max="5639" width="18.85546875" style="3" customWidth="1"/>
    <col min="5640" max="5640" width="4.7109375" style="3" customWidth="1"/>
    <col min="5641" max="5641" width="0" style="3" hidden="1" customWidth="1"/>
    <col min="5642" max="5642" width="11" style="3" bestFit="1" customWidth="1"/>
    <col min="5643" max="5888" width="9.140625" style="3"/>
    <col min="5889" max="5889" width="11" style="3" customWidth="1"/>
    <col min="5890" max="5890" width="10.28515625" style="3" customWidth="1"/>
    <col min="5891" max="5891" width="13.5703125" style="3" customWidth="1"/>
    <col min="5892" max="5892" width="16" style="3" customWidth="1"/>
    <col min="5893" max="5893" width="18.28515625" style="3" customWidth="1"/>
    <col min="5894" max="5894" width="20.5703125" style="3" customWidth="1"/>
    <col min="5895" max="5895" width="18.85546875" style="3" customWidth="1"/>
    <col min="5896" max="5896" width="4.7109375" style="3" customWidth="1"/>
    <col min="5897" max="5897" width="0" style="3" hidden="1" customWidth="1"/>
    <col min="5898" max="5898" width="11" style="3" bestFit="1" customWidth="1"/>
    <col min="5899" max="6144" width="9.140625" style="3"/>
    <col min="6145" max="6145" width="11" style="3" customWidth="1"/>
    <col min="6146" max="6146" width="10.28515625" style="3" customWidth="1"/>
    <col min="6147" max="6147" width="13.5703125" style="3" customWidth="1"/>
    <col min="6148" max="6148" width="16" style="3" customWidth="1"/>
    <col min="6149" max="6149" width="18.28515625" style="3" customWidth="1"/>
    <col min="6150" max="6150" width="20.5703125" style="3" customWidth="1"/>
    <col min="6151" max="6151" width="18.85546875" style="3" customWidth="1"/>
    <col min="6152" max="6152" width="4.7109375" style="3" customWidth="1"/>
    <col min="6153" max="6153" width="0" style="3" hidden="1" customWidth="1"/>
    <col min="6154" max="6154" width="11" style="3" bestFit="1" customWidth="1"/>
    <col min="6155" max="6400" width="9.140625" style="3"/>
    <col min="6401" max="6401" width="11" style="3" customWidth="1"/>
    <col min="6402" max="6402" width="10.28515625" style="3" customWidth="1"/>
    <col min="6403" max="6403" width="13.5703125" style="3" customWidth="1"/>
    <col min="6404" max="6404" width="16" style="3" customWidth="1"/>
    <col min="6405" max="6405" width="18.28515625" style="3" customWidth="1"/>
    <col min="6406" max="6406" width="20.5703125" style="3" customWidth="1"/>
    <col min="6407" max="6407" width="18.85546875" style="3" customWidth="1"/>
    <col min="6408" max="6408" width="4.7109375" style="3" customWidth="1"/>
    <col min="6409" max="6409" width="0" style="3" hidden="1" customWidth="1"/>
    <col min="6410" max="6410" width="11" style="3" bestFit="1" customWidth="1"/>
    <col min="6411" max="6656" width="9.140625" style="3"/>
    <col min="6657" max="6657" width="11" style="3" customWidth="1"/>
    <col min="6658" max="6658" width="10.28515625" style="3" customWidth="1"/>
    <col min="6659" max="6659" width="13.5703125" style="3" customWidth="1"/>
    <col min="6660" max="6660" width="16" style="3" customWidth="1"/>
    <col min="6661" max="6661" width="18.28515625" style="3" customWidth="1"/>
    <col min="6662" max="6662" width="20.5703125" style="3" customWidth="1"/>
    <col min="6663" max="6663" width="18.85546875" style="3" customWidth="1"/>
    <col min="6664" max="6664" width="4.7109375" style="3" customWidth="1"/>
    <col min="6665" max="6665" width="0" style="3" hidden="1" customWidth="1"/>
    <col min="6666" max="6666" width="11" style="3" bestFit="1" customWidth="1"/>
    <col min="6667" max="6912" width="9.140625" style="3"/>
    <col min="6913" max="6913" width="11" style="3" customWidth="1"/>
    <col min="6914" max="6914" width="10.28515625" style="3" customWidth="1"/>
    <col min="6915" max="6915" width="13.5703125" style="3" customWidth="1"/>
    <col min="6916" max="6916" width="16" style="3" customWidth="1"/>
    <col min="6917" max="6917" width="18.28515625" style="3" customWidth="1"/>
    <col min="6918" max="6918" width="20.5703125" style="3" customWidth="1"/>
    <col min="6919" max="6919" width="18.85546875" style="3" customWidth="1"/>
    <col min="6920" max="6920" width="4.7109375" style="3" customWidth="1"/>
    <col min="6921" max="6921" width="0" style="3" hidden="1" customWidth="1"/>
    <col min="6922" max="6922" width="11" style="3" bestFit="1" customWidth="1"/>
    <col min="6923" max="7168" width="9.140625" style="3"/>
    <col min="7169" max="7169" width="11" style="3" customWidth="1"/>
    <col min="7170" max="7170" width="10.28515625" style="3" customWidth="1"/>
    <col min="7171" max="7171" width="13.5703125" style="3" customWidth="1"/>
    <col min="7172" max="7172" width="16" style="3" customWidth="1"/>
    <col min="7173" max="7173" width="18.28515625" style="3" customWidth="1"/>
    <col min="7174" max="7174" width="20.5703125" style="3" customWidth="1"/>
    <col min="7175" max="7175" width="18.85546875" style="3" customWidth="1"/>
    <col min="7176" max="7176" width="4.7109375" style="3" customWidth="1"/>
    <col min="7177" max="7177" width="0" style="3" hidden="1" customWidth="1"/>
    <col min="7178" max="7178" width="11" style="3" bestFit="1" customWidth="1"/>
    <col min="7179" max="7424" width="9.140625" style="3"/>
    <col min="7425" max="7425" width="11" style="3" customWidth="1"/>
    <col min="7426" max="7426" width="10.28515625" style="3" customWidth="1"/>
    <col min="7427" max="7427" width="13.5703125" style="3" customWidth="1"/>
    <col min="7428" max="7428" width="16" style="3" customWidth="1"/>
    <col min="7429" max="7429" width="18.28515625" style="3" customWidth="1"/>
    <col min="7430" max="7430" width="20.5703125" style="3" customWidth="1"/>
    <col min="7431" max="7431" width="18.85546875" style="3" customWidth="1"/>
    <col min="7432" max="7432" width="4.7109375" style="3" customWidth="1"/>
    <col min="7433" max="7433" width="0" style="3" hidden="1" customWidth="1"/>
    <col min="7434" max="7434" width="11" style="3" bestFit="1" customWidth="1"/>
    <col min="7435" max="7680" width="9.140625" style="3"/>
    <col min="7681" max="7681" width="11" style="3" customWidth="1"/>
    <col min="7682" max="7682" width="10.28515625" style="3" customWidth="1"/>
    <col min="7683" max="7683" width="13.5703125" style="3" customWidth="1"/>
    <col min="7684" max="7684" width="16" style="3" customWidth="1"/>
    <col min="7685" max="7685" width="18.28515625" style="3" customWidth="1"/>
    <col min="7686" max="7686" width="20.5703125" style="3" customWidth="1"/>
    <col min="7687" max="7687" width="18.85546875" style="3" customWidth="1"/>
    <col min="7688" max="7688" width="4.7109375" style="3" customWidth="1"/>
    <col min="7689" max="7689" width="0" style="3" hidden="1" customWidth="1"/>
    <col min="7690" max="7690" width="11" style="3" bestFit="1" customWidth="1"/>
    <col min="7691" max="7936" width="9.140625" style="3"/>
    <col min="7937" max="7937" width="11" style="3" customWidth="1"/>
    <col min="7938" max="7938" width="10.28515625" style="3" customWidth="1"/>
    <col min="7939" max="7939" width="13.5703125" style="3" customWidth="1"/>
    <col min="7940" max="7940" width="16" style="3" customWidth="1"/>
    <col min="7941" max="7941" width="18.28515625" style="3" customWidth="1"/>
    <col min="7942" max="7942" width="20.5703125" style="3" customWidth="1"/>
    <col min="7943" max="7943" width="18.85546875" style="3" customWidth="1"/>
    <col min="7944" max="7944" width="4.7109375" style="3" customWidth="1"/>
    <col min="7945" max="7945" width="0" style="3" hidden="1" customWidth="1"/>
    <col min="7946" max="7946" width="11" style="3" bestFit="1" customWidth="1"/>
    <col min="7947" max="8192" width="9.140625" style="3"/>
    <col min="8193" max="8193" width="11" style="3" customWidth="1"/>
    <col min="8194" max="8194" width="10.28515625" style="3" customWidth="1"/>
    <col min="8195" max="8195" width="13.5703125" style="3" customWidth="1"/>
    <col min="8196" max="8196" width="16" style="3" customWidth="1"/>
    <col min="8197" max="8197" width="18.28515625" style="3" customWidth="1"/>
    <col min="8198" max="8198" width="20.5703125" style="3" customWidth="1"/>
    <col min="8199" max="8199" width="18.85546875" style="3" customWidth="1"/>
    <col min="8200" max="8200" width="4.7109375" style="3" customWidth="1"/>
    <col min="8201" max="8201" width="0" style="3" hidden="1" customWidth="1"/>
    <col min="8202" max="8202" width="11" style="3" bestFit="1" customWidth="1"/>
    <col min="8203" max="8448" width="9.140625" style="3"/>
    <col min="8449" max="8449" width="11" style="3" customWidth="1"/>
    <col min="8450" max="8450" width="10.28515625" style="3" customWidth="1"/>
    <col min="8451" max="8451" width="13.5703125" style="3" customWidth="1"/>
    <col min="8452" max="8452" width="16" style="3" customWidth="1"/>
    <col min="8453" max="8453" width="18.28515625" style="3" customWidth="1"/>
    <col min="8454" max="8454" width="20.5703125" style="3" customWidth="1"/>
    <col min="8455" max="8455" width="18.85546875" style="3" customWidth="1"/>
    <col min="8456" max="8456" width="4.7109375" style="3" customWidth="1"/>
    <col min="8457" max="8457" width="0" style="3" hidden="1" customWidth="1"/>
    <col min="8458" max="8458" width="11" style="3" bestFit="1" customWidth="1"/>
    <col min="8459" max="8704" width="9.140625" style="3"/>
    <col min="8705" max="8705" width="11" style="3" customWidth="1"/>
    <col min="8706" max="8706" width="10.28515625" style="3" customWidth="1"/>
    <col min="8707" max="8707" width="13.5703125" style="3" customWidth="1"/>
    <col min="8708" max="8708" width="16" style="3" customWidth="1"/>
    <col min="8709" max="8709" width="18.28515625" style="3" customWidth="1"/>
    <col min="8710" max="8710" width="20.5703125" style="3" customWidth="1"/>
    <col min="8711" max="8711" width="18.85546875" style="3" customWidth="1"/>
    <col min="8712" max="8712" width="4.7109375" style="3" customWidth="1"/>
    <col min="8713" max="8713" width="0" style="3" hidden="1" customWidth="1"/>
    <col min="8714" max="8714" width="11" style="3" bestFit="1" customWidth="1"/>
    <col min="8715" max="8960" width="9.140625" style="3"/>
    <col min="8961" max="8961" width="11" style="3" customWidth="1"/>
    <col min="8962" max="8962" width="10.28515625" style="3" customWidth="1"/>
    <col min="8963" max="8963" width="13.5703125" style="3" customWidth="1"/>
    <col min="8964" max="8964" width="16" style="3" customWidth="1"/>
    <col min="8965" max="8965" width="18.28515625" style="3" customWidth="1"/>
    <col min="8966" max="8966" width="20.5703125" style="3" customWidth="1"/>
    <col min="8967" max="8967" width="18.85546875" style="3" customWidth="1"/>
    <col min="8968" max="8968" width="4.7109375" style="3" customWidth="1"/>
    <col min="8969" max="8969" width="0" style="3" hidden="1" customWidth="1"/>
    <col min="8970" max="8970" width="11" style="3" bestFit="1" customWidth="1"/>
    <col min="8971" max="9216" width="9.140625" style="3"/>
    <col min="9217" max="9217" width="11" style="3" customWidth="1"/>
    <col min="9218" max="9218" width="10.28515625" style="3" customWidth="1"/>
    <col min="9219" max="9219" width="13.5703125" style="3" customWidth="1"/>
    <col min="9220" max="9220" width="16" style="3" customWidth="1"/>
    <col min="9221" max="9221" width="18.28515625" style="3" customWidth="1"/>
    <col min="9222" max="9222" width="20.5703125" style="3" customWidth="1"/>
    <col min="9223" max="9223" width="18.85546875" style="3" customWidth="1"/>
    <col min="9224" max="9224" width="4.7109375" style="3" customWidth="1"/>
    <col min="9225" max="9225" width="0" style="3" hidden="1" customWidth="1"/>
    <col min="9226" max="9226" width="11" style="3" bestFit="1" customWidth="1"/>
    <col min="9227" max="9472" width="9.140625" style="3"/>
    <col min="9473" max="9473" width="11" style="3" customWidth="1"/>
    <col min="9474" max="9474" width="10.28515625" style="3" customWidth="1"/>
    <col min="9475" max="9475" width="13.5703125" style="3" customWidth="1"/>
    <col min="9476" max="9476" width="16" style="3" customWidth="1"/>
    <col min="9477" max="9477" width="18.28515625" style="3" customWidth="1"/>
    <col min="9478" max="9478" width="20.5703125" style="3" customWidth="1"/>
    <col min="9479" max="9479" width="18.85546875" style="3" customWidth="1"/>
    <col min="9480" max="9480" width="4.7109375" style="3" customWidth="1"/>
    <col min="9481" max="9481" width="0" style="3" hidden="1" customWidth="1"/>
    <col min="9482" max="9482" width="11" style="3" bestFit="1" customWidth="1"/>
    <col min="9483" max="9728" width="9.140625" style="3"/>
    <col min="9729" max="9729" width="11" style="3" customWidth="1"/>
    <col min="9730" max="9730" width="10.28515625" style="3" customWidth="1"/>
    <col min="9731" max="9731" width="13.5703125" style="3" customWidth="1"/>
    <col min="9732" max="9732" width="16" style="3" customWidth="1"/>
    <col min="9733" max="9733" width="18.28515625" style="3" customWidth="1"/>
    <col min="9734" max="9734" width="20.5703125" style="3" customWidth="1"/>
    <col min="9735" max="9735" width="18.85546875" style="3" customWidth="1"/>
    <col min="9736" max="9736" width="4.7109375" style="3" customWidth="1"/>
    <col min="9737" max="9737" width="0" style="3" hidden="1" customWidth="1"/>
    <col min="9738" max="9738" width="11" style="3" bestFit="1" customWidth="1"/>
    <col min="9739" max="9984" width="9.140625" style="3"/>
    <col min="9985" max="9985" width="11" style="3" customWidth="1"/>
    <col min="9986" max="9986" width="10.28515625" style="3" customWidth="1"/>
    <col min="9987" max="9987" width="13.5703125" style="3" customWidth="1"/>
    <col min="9988" max="9988" width="16" style="3" customWidth="1"/>
    <col min="9989" max="9989" width="18.28515625" style="3" customWidth="1"/>
    <col min="9990" max="9990" width="20.5703125" style="3" customWidth="1"/>
    <col min="9991" max="9991" width="18.85546875" style="3" customWidth="1"/>
    <col min="9992" max="9992" width="4.7109375" style="3" customWidth="1"/>
    <col min="9993" max="9993" width="0" style="3" hidden="1" customWidth="1"/>
    <col min="9994" max="9994" width="11" style="3" bestFit="1" customWidth="1"/>
    <col min="9995" max="10240" width="9.140625" style="3"/>
    <col min="10241" max="10241" width="11" style="3" customWidth="1"/>
    <col min="10242" max="10242" width="10.28515625" style="3" customWidth="1"/>
    <col min="10243" max="10243" width="13.5703125" style="3" customWidth="1"/>
    <col min="10244" max="10244" width="16" style="3" customWidth="1"/>
    <col min="10245" max="10245" width="18.28515625" style="3" customWidth="1"/>
    <col min="10246" max="10246" width="20.5703125" style="3" customWidth="1"/>
    <col min="10247" max="10247" width="18.85546875" style="3" customWidth="1"/>
    <col min="10248" max="10248" width="4.7109375" style="3" customWidth="1"/>
    <col min="10249" max="10249" width="0" style="3" hidden="1" customWidth="1"/>
    <col min="10250" max="10250" width="11" style="3" bestFit="1" customWidth="1"/>
    <col min="10251" max="10496" width="9.140625" style="3"/>
    <col min="10497" max="10497" width="11" style="3" customWidth="1"/>
    <col min="10498" max="10498" width="10.28515625" style="3" customWidth="1"/>
    <col min="10499" max="10499" width="13.5703125" style="3" customWidth="1"/>
    <col min="10500" max="10500" width="16" style="3" customWidth="1"/>
    <col min="10501" max="10501" width="18.28515625" style="3" customWidth="1"/>
    <col min="10502" max="10502" width="20.5703125" style="3" customWidth="1"/>
    <col min="10503" max="10503" width="18.85546875" style="3" customWidth="1"/>
    <col min="10504" max="10504" width="4.7109375" style="3" customWidth="1"/>
    <col min="10505" max="10505" width="0" style="3" hidden="1" customWidth="1"/>
    <col min="10506" max="10506" width="11" style="3" bestFit="1" customWidth="1"/>
    <col min="10507" max="10752" width="9.140625" style="3"/>
    <col min="10753" max="10753" width="11" style="3" customWidth="1"/>
    <col min="10754" max="10754" width="10.28515625" style="3" customWidth="1"/>
    <col min="10755" max="10755" width="13.5703125" style="3" customWidth="1"/>
    <col min="10756" max="10756" width="16" style="3" customWidth="1"/>
    <col min="10757" max="10757" width="18.28515625" style="3" customWidth="1"/>
    <col min="10758" max="10758" width="20.5703125" style="3" customWidth="1"/>
    <col min="10759" max="10759" width="18.85546875" style="3" customWidth="1"/>
    <col min="10760" max="10760" width="4.7109375" style="3" customWidth="1"/>
    <col min="10761" max="10761" width="0" style="3" hidden="1" customWidth="1"/>
    <col min="10762" max="10762" width="11" style="3" bestFit="1" customWidth="1"/>
    <col min="10763" max="11008" width="9.140625" style="3"/>
    <col min="11009" max="11009" width="11" style="3" customWidth="1"/>
    <col min="11010" max="11010" width="10.28515625" style="3" customWidth="1"/>
    <col min="11011" max="11011" width="13.5703125" style="3" customWidth="1"/>
    <col min="11012" max="11012" width="16" style="3" customWidth="1"/>
    <col min="11013" max="11013" width="18.28515625" style="3" customWidth="1"/>
    <col min="11014" max="11014" width="20.5703125" style="3" customWidth="1"/>
    <col min="11015" max="11015" width="18.85546875" style="3" customWidth="1"/>
    <col min="11016" max="11016" width="4.7109375" style="3" customWidth="1"/>
    <col min="11017" max="11017" width="0" style="3" hidden="1" customWidth="1"/>
    <col min="11018" max="11018" width="11" style="3" bestFit="1" customWidth="1"/>
    <col min="11019" max="11264" width="9.140625" style="3"/>
    <col min="11265" max="11265" width="11" style="3" customWidth="1"/>
    <col min="11266" max="11266" width="10.28515625" style="3" customWidth="1"/>
    <col min="11267" max="11267" width="13.5703125" style="3" customWidth="1"/>
    <col min="11268" max="11268" width="16" style="3" customWidth="1"/>
    <col min="11269" max="11269" width="18.28515625" style="3" customWidth="1"/>
    <col min="11270" max="11270" width="20.5703125" style="3" customWidth="1"/>
    <col min="11271" max="11271" width="18.85546875" style="3" customWidth="1"/>
    <col min="11272" max="11272" width="4.7109375" style="3" customWidth="1"/>
    <col min="11273" max="11273" width="0" style="3" hidden="1" customWidth="1"/>
    <col min="11274" max="11274" width="11" style="3" bestFit="1" customWidth="1"/>
    <col min="11275" max="11520" width="9.140625" style="3"/>
    <col min="11521" max="11521" width="11" style="3" customWidth="1"/>
    <col min="11522" max="11522" width="10.28515625" style="3" customWidth="1"/>
    <col min="11523" max="11523" width="13.5703125" style="3" customWidth="1"/>
    <col min="11524" max="11524" width="16" style="3" customWidth="1"/>
    <col min="11525" max="11525" width="18.28515625" style="3" customWidth="1"/>
    <col min="11526" max="11526" width="20.5703125" style="3" customWidth="1"/>
    <col min="11527" max="11527" width="18.85546875" style="3" customWidth="1"/>
    <col min="11528" max="11528" width="4.7109375" style="3" customWidth="1"/>
    <col min="11529" max="11529" width="0" style="3" hidden="1" customWidth="1"/>
    <col min="11530" max="11530" width="11" style="3" bestFit="1" customWidth="1"/>
    <col min="11531" max="11776" width="9.140625" style="3"/>
    <col min="11777" max="11777" width="11" style="3" customWidth="1"/>
    <col min="11778" max="11778" width="10.28515625" style="3" customWidth="1"/>
    <col min="11779" max="11779" width="13.5703125" style="3" customWidth="1"/>
    <col min="11780" max="11780" width="16" style="3" customWidth="1"/>
    <col min="11781" max="11781" width="18.28515625" style="3" customWidth="1"/>
    <col min="11782" max="11782" width="20.5703125" style="3" customWidth="1"/>
    <col min="11783" max="11783" width="18.85546875" style="3" customWidth="1"/>
    <col min="11784" max="11784" width="4.7109375" style="3" customWidth="1"/>
    <col min="11785" max="11785" width="0" style="3" hidden="1" customWidth="1"/>
    <col min="11786" max="11786" width="11" style="3" bestFit="1" customWidth="1"/>
    <col min="11787" max="12032" width="9.140625" style="3"/>
    <col min="12033" max="12033" width="11" style="3" customWidth="1"/>
    <col min="12034" max="12034" width="10.28515625" style="3" customWidth="1"/>
    <col min="12035" max="12035" width="13.5703125" style="3" customWidth="1"/>
    <col min="12036" max="12036" width="16" style="3" customWidth="1"/>
    <col min="12037" max="12037" width="18.28515625" style="3" customWidth="1"/>
    <col min="12038" max="12038" width="20.5703125" style="3" customWidth="1"/>
    <col min="12039" max="12039" width="18.85546875" style="3" customWidth="1"/>
    <col min="12040" max="12040" width="4.7109375" style="3" customWidth="1"/>
    <col min="12041" max="12041" width="0" style="3" hidden="1" customWidth="1"/>
    <col min="12042" max="12042" width="11" style="3" bestFit="1" customWidth="1"/>
    <col min="12043" max="12288" width="9.140625" style="3"/>
    <col min="12289" max="12289" width="11" style="3" customWidth="1"/>
    <col min="12290" max="12290" width="10.28515625" style="3" customWidth="1"/>
    <col min="12291" max="12291" width="13.5703125" style="3" customWidth="1"/>
    <col min="12292" max="12292" width="16" style="3" customWidth="1"/>
    <col min="12293" max="12293" width="18.28515625" style="3" customWidth="1"/>
    <col min="12294" max="12294" width="20.5703125" style="3" customWidth="1"/>
    <col min="12295" max="12295" width="18.85546875" style="3" customWidth="1"/>
    <col min="12296" max="12296" width="4.7109375" style="3" customWidth="1"/>
    <col min="12297" max="12297" width="0" style="3" hidden="1" customWidth="1"/>
    <col min="12298" max="12298" width="11" style="3" bestFit="1" customWidth="1"/>
    <col min="12299" max="12544" width="9.140625" style="3"/>
    <col min="12545" max="12545" width="11" style="3" customWidth="1"/>
    <col min="12546" max="12546" width="10.28515625" style="3" customWidth="1"/>
    <col min="12547" max="12547" width="13.5703125" style="3" customWidth="1"/>
    <col min="12548" max="12548" width="16" style="3" customWidth="1"/>
    <col min="12549" max="12549" width="18.28515625" style="3" customWidth="1"/>
    <col min="12550" max="12550" width="20.5703125" style="3" customWidth="1"/>
    <col min="12551" max="12551" width="18.85546875" style="3" customWidth="1"/>
    <col min="12552" max="12552" width="4.7109375" style="3" customWidth="1"/>
    <col min="12553" max="12553" width="0" style="3" hidden="1" customWidth="1"/>
    <col min="12554" max="12554" width="11" style="3" bestFit="1" customWidth="1"/>
    <col min="12555" max="12800" width="9.140625" style="3"/>
    <col min="12801" max="12801" width="11" style="3" customWidth="1"/>
    <col min="12802" max="12802" width="10.28515625" style="3" customWidth="1"/>
    <col min="12803" max="12803" width="13.5703125" style="3" customWidth="1"/>
    <col min="12804" max="12804" width="16" style="3" customWidth="1"/>
    <col min="12805" max="12805" width="18.28515625" style="3" customWidth="1"/>
    <col min="12806" max="12806" width="20.5703125" style="3" customWidth="1"/>
    <col min="12807" max="12807" width="18.85546875" style="3" customWidth="1"/>
    <col min="12808" max="12808" width="4.7109375" style="3" customWidth="1"/>
    <col min="12809" max="12809" width="0" style="3" hidden="1" customWidth="1"/>
    <col min="12810" max="12810" width="11" style="3" bestFit="1" customWidth="1"/>
    <col min="12811" max="13056" width="9.140625" style="3"/>
    <col min="13057" max="13057" width="11" style="3" customWidth="1"/>
    <col min="13058" max="13058" width="10.28515625" style="3" customWidth="1"/>
    <col min="13059" max="13059" width="13.5703125" style="3" customWidth="1"/>
    <col min="13060" max="13060" width="16" style="3" customWidth="1"/>
    <col min="13061" max="13061" width="18.28515625" style="3" customWidth="1"/>
    <col min="13062" max="13062" width="20.5703125" style="3" customWidth="1"/>
    <col min="13063" max="13063" width="18.85546875" style="3" customWidth="1"/>
    <col min="13064" max="13064" width="4.7109375" style="3" customWidth="1"/>
    <col min="13065" max="13065" width="0" style="3" hidden="1" customWidth="1"/>
    <col min="13066" max="13066" width="11" style="3" bestFit="1" customWidth="1"/>
    <col min="13067" max="13312" width="9.140625" style="3"/>
    <col min="13313" max="13313" width="11" style="3" customWidth="1"/>
    <col min="13314" max="13314" width="10.28515625" style="3" customWidth="1"/>
    <col min="13315" max="13315" width="13.5703125" style="3" customWidth="1"/>
    <col min="13316" max="13316" width="16" style="3" customWidth="1"/>
    <col min="13317" max="13317" width="18.28515625" style="3" customWidth="1"/>
    <col min="13318" max="13318" width="20.5703125" style="3" customWidth="1"/>
    <col min="13319" max="13319" width="18.85546875" style="3" customWidth="1"/>
    <col min="13320" max="13320" width="4.7109375" style="3" customWidth="1"/>
    <col min="13321" max="13321" width="0" style="3" hidden="1" customWidth="1"/>
    <col min="13322" max="13322" width="11" style="3" bestFit="1" customWidth="1"/>
    <col min="13323" max="13568" width="9.140625" style="3"/>
    <col min="13569" max="13569" width="11" style="3" customWidth="1"/>
    <col min="13570" max="13570" width="10.28515625" style="3" customWidth="1"/>
    <col min="13571" max="13571" width="13.5703125" style="3" customWidth="1"/>
    <col min="13572" max="13572" width="16" style="3" customWidth="1"/>
    <col min="13573" max="13573" width="18.28515625" style="3" customWidth="1"/>
    <col min="13574" max="13574" width="20.5703125" style="3" customWidth="1"/>
    <col min="13575" max="13575" width="18.85546875" style="3" customWidth="1"/>
    <col min="13576" max="13576" width="4.7109375" style="3" customWidth="1"/>
    <col min="13577" max="13577" width="0" style="3" hidden="1" customWidth="1"/>
    <col min="13578" max="13578" width="11" style="3" bestFit="1" customWidth="1"/>
    <col min="13579" max="13824" width="9.140625" style="3"/>
    <col min="13825" max="13825" width="11" style="3" customWidth="1"/>
    <col min="13826" max="13826" width="10.28515625" style="3" customWidth="1"/>
    <col min="13827" max="13827" width="13.5703125" style="3" customWidth="1"/>
    <col min="13828" max="13828" width="16" style="3" customWidth="1"/>
    <col min="13829" max="13829" width="18.28515625" style="3" customWidth="1"/>
    <col min="13830" max="13830" width="20.5703125" style="3" customWidth="1"/>
    <col min="13831" max="13831" width="18.85546875" style="3" customWidth="1"/>
    <col min="13832" max="13832" width="4.7109375" style="3" customWidth="1"/>
    <col min="13833" max="13833" width="0" style="3" hidden="1" customWidth="1"/>
    <col min="13834" max="13834" width="11" style="3" bestFit="1" customWidth="1"/>
    <col min="13835" max="14080" width="9.140625" style="3"/>
    <col min="14081" max="14081" width="11" style="3" customWidth="1"/>
    <col min="14082" max="14082" width="10.28515625" style="3" customWidth="1"/>
    <col min="14083" max="14083" width="13.5703125" style="3" customWidth="1"/>
    <col min="14084" max="14084" width="16" style="3" customWidth="1"/>
    <col min="14085" max="14085" width="18.28515625" style="3" customWidth="1"/>
    <col min="14086" max="14086" width="20.5703125" style="3" customWidth="1"/>
    <col min="14087" max="14087" width="18.85546875" style="3" customWidth="1"/>
    <col min="14088" max="14088" width="4.7109375" style="3" customWidth="1"/>
    <col min="14089" max="14089" width="0" style="3" hidden="1" customWidth="1"/>
    <col min="14090" max="14090" width="11" style="3" bestFit="1" customWidth="1"/>
    <col min="14091" max="14336" width="9.140625" style="3"/>
    <col min="14337" max="14337" width="11" style="3" customWidth="1"/>
    <col min="14338" max="14338" width="10.28515625" style="3" customWidth="1"/>
    <col min="14339" max="14339" width="13.5703125" style="3" customWidth="1"/>
    <col min="14340" max="14340" width="16" style="3" customWidth="1"/>
    <col min="14341" max="14341" width="18.28515625" style="3" customWidth="1"/>
    <col min="14342" max="14342" width="20.5703125" style="3" customWidth="1"/>
    <col min="14343" max="14343" width="18.85546875" style="3" customWidth="1"/>
    <col min="14344" max="14344" width="4.7109375" style="3" customWidth="1"/>
    <col min="14345" max="14345" width="0" style="3" hidden="1" customWidth="1"/>
    <col min="14346" max="14346" width="11" style="3" bestFit="1" customWidth="1"/>
    <col min="14347" max="14592" width="9.140625" style="3"/>
    <col min="14593" max="14593" width="11" style="3" customWidth="1"/>
    <col min="14594" max="14594" width="10.28515625" style="3" customWidth="1"/>
    <col min="14595" max="14595" width="13.5703125" style="3" customWidth="1"/>
    <col min="14596" max="14596" width="16" style="3" customWidth="1"/>
    <col min="14597" max="14597" width="18.28515625" style="3" customWidth="1"/>
    <col min="14598" max="14598" width="20.5703125" style="3" customWidth="1"/>
    <col min="14599" max="14599" width="18.85546875" style="3" customWidth="1"/>
    <col min="14600" max="14600" width="4.7109375" style="3" customWidth="1"/>
    <col min="14601" max="14601" width="0" style="3" hidden="1" customWidth="1"/>
    <col min="14602" max="14602" width="11" style="3" bestFit="1" customWidth="1"/>
    <col min="14603" max="14848" width="9.140625" style="3"/>
    <col min="14849" max="14849" width="11" style="3" customWidth="1"/>
    <col min="14850" max="14850" width="10.28515625" style="3" customWidth="1"/>
    <col min="14851" max="14851" width="13.5703125" style="3" customWidth="1"/>
    <col min="14852" max="14852" width="16" style="3" customWidth="1"/>
    <col min="14853" max="14853" width="18.28515625" style="3" customWidth="1"/>
    <col min="14854" max="14854" width="20.5703125" style="3" customWidth="1"/>
    <col min="14855" max="14855" width="18.85546875" style="3" customWidth="1"/>
    <col min="14856" max="14856" width="4.7109375" style="3" customWidth="1"/>
    <col min="14857" max="14857" width="0" style="3" hidden="1" customWidth="1"/>
    <col min="14858" max="14858" width="11" style="3" bestFit="1" customWidth="1"/>
    <col min="14859" max="15104" width="9.140625" style="3"/>
    <col min="15105" max="15105" width="11" style="3" customWidth="1"/>
    <col min="15106" max="15106" width="10.28515625" style="3" customWidth="1"/>
    <col min="15107" max="15107" width="13.5703125" style="3" customWidth="1"/>
    <col min="15108" max="15108" width="16" style="3" customWidth="1"/>
    <col min="15109" max="15109" width="18.28515625" style="3" customWidth="1"/>
    <col min="15110" max="15110" width="20.5703125" style="3" customWidth="1"/>
    <col min="15111" max="15111" width="18.85546875" style="3" customWidth="1"/>
    <col min="15112" max="15112" width="4.7109375" style="3" customWidth="1"/>
    <col min="15113" max="15113" width="0" style="3" hidden="1" customWidth="1"/>
    <col min="15114" max="15114" width="11" style="3" bestFit="1" customWidth="1"/>
    <col min="15115" max="15360" width="9.140625" style="3"/>
    <col min="15361" max="15361" width="11" style="3" customWidth="1"/>
    <col min="15362" max="15362" width="10.28515625" style="3" customWidth="1"/>
    <col min="15363" max="15363" width="13.5703125" style="3" customWidth="1"/>
    <col min="15364" max="15364" width="16" style="3" customWidth="1"/>
    <col min="15365" max="15365" width="18.28515625" style="3" customWidth="1"/>
    <col min="15366" max="15366" width="20.5703125" style="3" customWidth="1"/>
    <col min="15367" max="15367" width="18.85546875" style="3" customWidth="1"/>
    <col min="15368" max="15368" width="4.7109375" style="3" customWidth="1"/>
    <col min="15369" max="15369" width="0" style="3" hidden="1" customWidth="1"/>
    <col min="15370" max="15370" width="11" style="3" bestFit="1" customWidth="1"/>
    <col min="15371" max="15616" width="9.140625" style="3"/>
    <col min="15617" max="15617" width="11" style="3" customWidth="1"/>
    <col min="15618" max="15618" width="10.28515625" style="3" customWidth="1"/>
    <col min="15619" max="15619" width="13.5703125" style="3" customWidth="1"/>
    <col min="15620" max="15620" width="16" style="3" customWidth="1"/>
    <col min="15621" max="15621" width="18.28515625" style="3" customWidth="1"/>
    <col min="15622" max="15622" width="20.5703125" style="3" customWidth="1"/>
    <col min="15623" max="15623" width="18.85546875" style="3" customWidth="1"/>
    <col min="15624" max="15624" width="4.7109375" style="3" customWidth="1"/>
    <col min="15625" max="15625" width="0" style="3" hidden="1" customWidth="1"/>
    <col min="15626" max="15626" width="11" style="3" bestFit="1" customWidth="1"/>
    <col min="15627" max="15872" width="9.140625" style="3"/>
    <col min="15873" max="15873" width="11" style="3" customWidth="1"/>
    <col min="15874" max="15874" width="10.28515625" style="3" customWidth="1"/>
    <col min="15875" max="15875" width="13.5703125" style="3" customWidth="1"/>
    <col min="15876" max="15876" width="16" style="3" customWidth="1"/>
    <col min="15877" max="15877" width="18.28515625" style="3" customWidth="1"/>
    <col min="15878" max="15878" width="20.5703125" style="3" customWidth="1"/>
    <col min="15879" max="15879" width="18.85546875" style="3" customWidth="1"/>
    <col min="15880" max="15880" width="4.7109375" style="3" customWidth="1"/>
    <col min="15881" max="15881" width="0" style="3" hidden="1" customWidth="1"/>
    <col min="15882" max="15882" width="11" style="3" bestFit="1" customWidth="1"/>
    <col min="15883" max="16128" width="9.140625" style="3"/>
    <col min="16129" max="16129" width="11" style="3" customWidth="1"/>
    <col min="16130" max="16130" width="10.28515625" style="3" customWidth="1"/>
    <col min="16131" max="16131" width="13.5703125" style="3" customWidth="1"/>
    <col min="16132" max="16132" width="16" style="3" customWidth="1"/>
    <col min="16133" max="16133" width="18.28515625" style="3" customWidth="1"/>
    <col min="16134" max="16134" width="20.5703125" style="3" customWidth="1"/>
    <col min="16135" max="16135" width="18.85546875" style="3" customWidth="1"/>
    <col min="16136" max="16136" width="4.7109375" style="3" customWidth="1"/>
    <col min="16137" max="16137" width="0" style="3" hidden="1" customWidth="1"/>
    <col min="16138" max="16138" width="11" style="3" bestFit="1" customWidth="1"/>
    <col min="16139" max="16384" width="9.140625" style="3"/>
  </cols>
  <sheetData>
    <row r="1" spans="1:7" x14ac:dyDescent="0.2">
      <c r="A1" s="1"/>
      <c r="B1" s="2"/>
      <c r="C1" s="2"/>
      <c r="D1" s="2"/>
      <c r="E1" s="2"/>
      <c r="F1" s="2"/>
      <c r="G1" s="2" t="s">
        <v>142</v>
      </c>
    </row>
    <row r="2" spans="1:7" x14ac:dyDescent="0.2">
      <c r="A2" s="57" t="s">
        <v>0</v>
      </c>
      <c r="B2" s="57"/>
      <c r="C2" s="57"/>
      <c r="D2" s="57"/>
      <c r="E2" s="57"/>
      <c r="F2" s="57"/>
      <c r="G2" s="57"/>
    </row>
    <row r="3" spans="1:7" x14ac:dyDescent="0.2">
      <c r="A3" s="57" t="s">
        <v>146</v>
      </c>
      <c r="B3" s="57"/>
      <c r="C3" s="57"/>
      <c r="D3" s="57"/>
      <c r="E3" s="57"/>
      <c r="F3" s="57"/>
      <c r="G3" s="57"/>
    </row>
    <row r="4" spans="1:7" x14ac:dyDescent="0.2">
      <c r="A4" s="4"/>
      <c r="B4" s="5"/>
      <c r="C4" s="6"/>
      <c r="D4" s="6"/>
      <c r="E4" s="6"/>
      <c r="F4" s="6"/>
      <c r="G4" s="6"/>
    </row>
    <row r="5" spans="1:7" x14ac:dyDescent="0.2">
      <c r="A5" s="57" t="s">
        <v>1</v>
      </c>
      <c r="B5" s="57"/>
      <c r="C5" s="57"/>
      <c r="D5" s="57"/>
      <c r="E5" s="57"/>
      <c r="F5" s="57"/>
      <c r="G5" s="57"/>
    </row>
    <row r="7" spans="1:7" x14ac:dyDescent="0.2">
      <c r="A7" s="57" t="s">
        <v>2</v>
      </c>
      <c r="B7" s="57"/>
      <c r="C7" s="57"/>
      <c r="D7" s="57"/>
      <c r="E7" s="57"/>
      <c r="F7" s="57"/>
      <c r="G7" s="57"/>
    </row>
    <row r="8" spans="1:7" x14ac:dyDescent="0.2">
      <c r="E8" s="8" t="s">
        <v>3</v>
      </c>
      <c r="F8" s="8" t="s">
        <v>4</v>
      </c>
      <c r="G8" s="8" t="s">
        <v>5</v>
      </c>
    </row>
    <row r="9" spans="1:7" x14ac:dyDescent="0.2">
      <c r="A9" s="9"/>
      <c r="B9" s="3" t="s">
        <v>6</v>
      </c>
      <c r="E9" s="10">
        <f>SUM(G103,G111)</f>
        <v>3679284</v>
      </c>
      <c r="F9" s="11">
        <f>SUM(G225)</f>
        <v>90000</v>
      </c>
      <c r="G9" s="12">
        <f t="shared" ref="G9:G14" si="0">SUM(E9:F9)</f>
        <v>3769284</v>
      </c>
    </row>
    <row r="10" spans="1:7" x14ac:dyDescent="0.2">
      <c r="A10" s="9"/>
      <c r="B10" s="3" t="s">
        <v>7</v>
      </c>
      <c r="E10" s="10">
        <f>SUM(E119,E122,E124,E126,E130,E132,E134)</f>
        <v>725889.18480000005</v>
      </c>
      <c r="F10" s="11">
        <f>SUM(G227)</f>
        <v>15795</v>
      </c>
      <c r="G10" s="12">
        <f t="shared" si="0"/>
        <v>741684.18480000005</v>
      </c>
    </row>
    <row r="11" spans="1:7" x14ac:dyDescent="0.2">
      <c r="A11" s="9"/>
      <c r="B11" s="3" t="s">
        <v>8</v>
      </c>
      <c r="E11" s="10">
        <f>SUM(G205)</f>
        <v>1229480</v>
      </c>
      <c r="F11" s="11">
        <f>SUM(G229:G242)</f>
        <v>889599.44</v>
      </c>
      <c r="G11" s="12">
        <f t="shared" si="0"/>
        <v>2119079.44</v>
      </c>
    </row>
    <row r="12" spans="1:7" x14ac:dyDescent="0.2">
      <c r="B12" s="3" t="s">
        <v>9</v>
      </c>
      <c r="E12" s="10">
        <f>SUM(G212)</f>
        <v>300000</v>
      </c>
      <c r="F12" s="3">
        <v>0</v>
      </c>
      <c r="G12" s="12">
        <f t="shared" si="0"/>
        <v>300000</v>
      </c>
    </row>
    <row r="13" spans="1:7" x14ac:dyDescent="0.2">
      <c r="B13" s="3" t="s">
        <v>10</v>
      </c>
      <c r="E13" s="12">
        <f>SUM(G217+G219)</f>
        <v>0</v>
      </c>
      <c r="F13" s="13">
        <f>SUM(G246)</f>
        <v>0</v>
      </c>
      <c r="G13" s="12">
        <f t="shared" si="0"/>
        <v>0</v>
      </c>
    </row>
    <row r="14" spans="1:7" x14ac:dyDescent="0.2">
      <c r="B14" s="14" t="s">
        <v>11</v>
      </c>
      <c r="E14" s="15">
        <f>SUM(E9:E13)</f>
        <v>5934653.1847999999</v>
      </c>
      <c r="F14" s="16">
        <f>SUM(F9:F13)</f>
        <v>995394.44</v>
      </c>
      <c r="G14" s="17">
        <f t="shared" si="0"/>
        <v>6930047.6248000003</v>
      </c>
    </row>
    <row r="15" spans="1:7" x14ac:dyDescent="0.2">
      <c r="B15" s="14"/>
      <c r="G15" s="15"/>
    </row>
    <row r="16" spans="1:7" x14ac:dyDescent="0.2">
      <c r="A16" s="57" t="s">
        <v>12</v>
      </c>
      <c r="B16" s="57"/>
      <c r="C16" s="57"/>
      <c r="D16" s="57"/>
      <c r="E16" s="57"/>
      <c r="F16" s="57"/>
      <c r="G16" s="57"/>
    </row>
    <row r="17" spans="1:10" x14ac:dyDescent="0.2">
      <c r="A17" s="7" t="s">
        <v>13</v>
      </c>
    </row>
    <row r="18" spans="1:10" x14ac:dyDescent="0.2">
      <c r="A18" s="7" t="s">
        <v>14</v>
      </c>
      <c r="C18" s="11">
        <v>279300</v>
      </c>
      <c r="D18" s="3">
        <v>12</v>
      </c>
      <c r="E18" s="3" t="s">
        <v>15</v>
      </c>
      <c r="F18" s="11">
        <f>C18*D18</f>
        <v>3351600</v>
      </c>
      <c r="G18" s="18">
        <f>SUM(F18:F19)</f>
        <v>3351600</v>
      </c>
    </row>
    <row r="19" spans="1:10" x14ac:dyDescent="0.2">
      <c r="C19" s="11"/>
      <c r="F19" s="11">
        <f>C19*D19</f>
        <v>0</v>
      </c>
      <c r="G19" s="11"/>
    </row>
    <row r="20" spans="1:10" x14ac:dyDescent="0.2">
      <c r="A20" s="7" t="s">
        <v>148</v>
      </c>
      <c r="F20" s="11">
        <v>274480</v>
      </c>
      <c r="G20" s="18">
        <f>SUM(F20:F21)</f>
        <v>640696</v>
      </c>
    </row>
    <row r="21" spans="1:10" x14ac:dyDescent="0.2">
      <c r="A21" s="7" t="s">
        <v>149</v>
      </c>
      <c r="F21" s="11">
        <v>366216</v>
      </c>
    </row>
    <row r="22" spans="1:10" x14ac:dyDescent="0.2">
      <c r="A22" s="7" t="s">
        <v>5</v>
      </c>
      <c r="F22" s="11">
        <f>SUM(F18:F21)</f>
        <v>3992296</v>
      </c>
      <c r="G22" s="10">
        <f>SUM(F22)</f>
        <v>3992296</v>
      </c>
    </row>
    <row r="23" spans="1:10" x14ac:dyDescent="0.2">
      <c r="A23" s="7" t="s">
        <v>16</v>
      </c>
      <c r="G23" s="10">
        <f>(E14)-(F18+F19+F20)</f>
        <v>2308573.1847999999</v>
      </c>
      <c r="J23" s="18">
        <f>SUM(G23:G24)</f>
        <v>2937751.6247999999</v>
      </c>
    </row>
    <row r="24" spans="1:10" x14ac:dyDescent="0.2">
      <c r="A24" s="7" t="s">
        <v>17</v>
      </c>
      <c r="G24" s="10">
        <f>SUM(F14)-(F21)</f>
        <v>629178.43999999994</v>
      </c>
    </row>
    <row r="25" spans="1:10" x14ac:dyDescent="0.2">
      <c r="B25" s="14" t="s">
        <v>18</v>
      </c>
      <c r="G25" s="15">
        <f>SUM(G22:G24)</f>
        <v>6930047.6248000003</v>
      </c>
    </row>
    <row r="26" spans="1:10" x14ac:dyDescent="0.2">
      <c r="G26" s="10"/>
    </row>
    <row r="27" spans="1:10" x14ac:dyDescent="0.2">
      <c r="A27" s="19" t="s">
        <v>19</v>
      </c>
      <c r="B27" s="20"/>
      <c r="C27" s="20"/>
      <c r="G27" s="10"/>
    </row>
    <row r="28" spans="1:10" x14ac:dyDescent="0.2">
      <c r="G28" s="10"/>
    </row>
    <row r="29" spans="1:10" x14ac:dyDescent="0.2">
      <c r="A29" s="7" t="s">
        <v>20</v>
      </c>
      <c r="D29" s="3">
        <f>SUM(D30:D32)</f>
        <v>98</v>
      </c>
      <c r="E29" s="3" t="s">
        <v>21</v>
      </c>
      <c r="G29" s="10"/>
    </row>
    <row r="30" spans="1:10" x14ac:dyDescent="0.2">
      <c r="A30" s="7" t="s">
        <v>22</v>
      </c>
      <c r="B30" s="3" t="s">
        <v>23</v>
      </c>
      <c r="D30" s="3">
        <f>SUM(G42)</f>
        <v>19</v>
      </c>
      <c r="E30" s="3" t="s">
        <v>21</v>
      </c>
      <c r="G30" s="10"/>
    </row>
    <row r="31" spans="1:10" x14ac:dyDescent="0.2">
      <c r="B31" s="3" t="s">
        <v>24</v>
      </c>
      <c r="D31" s="3">
        <f>SUM(G43)</f>
        <v>27</v>
      </c>
      <c r="E31" s="3" t="s">
        <v>21</v>
      </c>
    </row>
    <row r="32" spans="1:10" x14ac:dyDescent="0.2">
      <c r="B32" s="3" t="s">
        <v>25</v>
      </c>
      <c r="D32" s="3">
        <f>SUM(G44)</f>
        <v>52</v>
      </c>
      <c r="E32" s="3" t="s">
        <v>21</v>
      </c>
    </row>
    <row r="34" spans="1:7" x14ac:dyDescent="0.2">
      <c r="A34" s="56" t="s">
        <v>26</v>
      </c>
      <c r="B34" s="56"/>
      <c r="C34" s="56"/>
      <c r="D34" s="56"/>
      <c r="E34" s="56"/>
      <c r="F34" s="56"/>
      <c r="G34" s="56"/>
    </row>
    <row r="35" spans="1:7" x14ac:dyDescent="0.2">
      <c r="A35" s="7" t="s">
        <v>27</v>
      </c>
      <c r="D35" s="21">
        <f>G23/D29</f>
        <v>23556.869232653062</v>
      </c>
      <c r="G35" s="10"/>
    </row>
    <row r="36" spans="1:7" x14ac:dyDescent="0.2">
      <c r="B36" s="3" t="s">
        <v>28</v>
      </c>
      <c r="D36" s="22">
        <f>D35*D30</f>
        <v>447580.51542040816</v>
      </c>
      <c r="E36" s="22"/>
    </row>
    <row r="37" spans="1:7" x14ac:dyDescent="0.2">
      <c r="B37" s="3" t="s">
        <v>29</v>
      </c>
      <c r="D37" s="22">
        <f>D35*D31</f>
        <v>636035.46928163269</v>
      </c>
      <c r="E37" s="22"/>
      <c r="G37" s="23"/>
    </row>
    <row r="38" spans="1:7" x14ac:dyDescent="0.2">
      <c r="B38" s="3" t="s">
        <v>30</v>
      </c>
      <c r="D38" s="22">
        <f>D35*D32</f>
        <v>1224957.2000979593</v>
      </c>
      <c r="E38" s="22"/>
      <c r="G38" s="22"/>
    </row>
    <row r="39" spans="1:7" x14ac:dyDescent="0.2">
      <c r="B39" s="3" t="s">
        <v>5</v>
      </c>
      <c r="D39" s="22">
        <f>SUM(D36:D38)</f>
        <v>2308573.1847999999</v>
      </c>
      <c r="E39" s="22"/>
      <c r="G39" s="22"/>
    </row>
    <row r="40" spans="1:7" x14ac:dyDescent="0.2">
      <c r="G40" s="22"/>
    </row>
    <row r="41" spans="1:7" x14ac:dyDescent="0.2">
      <c r="A41" s="24" t="s">
        <v>31</v>
      </c>
      <c r="B41" s="25" t="s">
        <v>32</v>
      </c>
      <c r="C41" s="25" t="s">
        <v>33</v>
      </c>
      <c r="D41" s="26" t="s">
        <v>34</v>
      </c>
      <c r="E41" s="25" t="s">
        <v>35</v>
      </c>
      <c r="F41" s="27" t="s">
        <v>36</v>
      </c>
      <c r="G41" s="25" t="s">
        <v>5</v>
      </c>
    </row>
    <row r="42" spans="1:7" x14ac:dyDescent="0.2">
      <c r="A42" s="24" t="s">
        <v>37</v>
      </c>
      <c r="B42" s="24">
        <v>0</v>
      </c>
      <c r="C42" s="24">
        <v>12</v>
      </c>
      <c r="D42" s="24"/>
      <c r="E42" s="24">
        <f>SUM(B42:D42)</f>
        <v>12</v>
      </c>
      <c r="F42" s="24">
        <v>7</v>
      </c>
      <c r="G42" s="24">
        <f>SUM(E42:F42)</f>
        <v>19</v>
      </c>
    </row>
    <row r="43" spans="1:7" x14ac:dyDescent="0.2">
      <c r="A43" s="24" t="s">
        <v>24</v>
      </c>
      <c r="B43" s="24">
        <v>0</v>
      </c>
      <c r="C43" s="24">
        <v>21</v>
      </c>
      <c r="D43" s="24">
        <v>1</v>
      </c>
      <c r="E43" s="24">
        <f>SUM(B43:D43)</f>
        <v>22</v>
      </c>
      <c r="F43" s="24">
        <v>5</v>
      </c>
      <c r="G43" s="24">
        <f>SUM(E43:F43)</f>
        <v>27</v>
      </c>
    </row>
    <row r="44" spans="1:7" ht="15" customHeight="1" x14ac:dyDescent="0.2">
      <c r="A44" s="24" t="s">
        <v>25</v>
      </c>
      <c r="B44" s="24">
        <v>7</v>
      </c>
      <c r="C44" s="24">
        <v>38</v>
      </c>
      <c r="D44" s="24"/>
      <c r="E44" s="24">
        <f>SUM(B44:D44)</f>
        <v>45</v>
      </c>
      <c r="F44" s="24">
        <v>7</v>
      </c>
      <c r="G44" s="24">
        <f>SUM(E44:F44)</f>
        <v>52</v>
      </c>
    </row>
    <row r="45" spans="1:7" x14ac:dyDescent="0.2">
      <c r="A45" s="24" t="s">
        <v>5</v>
      </c>
      <c r="B45" s="24">
        <f>SUM(B42:B44)</f>
        <v>7</v>
      </c>
      <c r="C45" s="24">
        <f>SUM(C42:C44)</f>
        <v>71</v>
      </c>
      <c r="D45" s="24">
        <f>SUM(D43)</f>
        <v>1</v>
      </c>
      <c r="E45" s="24">
        <f>SUM(B45:D45)</f>
        <v>79</v>
      </c>
      <c r="F45" s="24">
        <f>SUM(F42:F44)</f>
        <v>19</v>
      </c>
      <c r="G45" s="24">
        <f>SUM(E45:F45)</f>
        <v>98</v>
      </c>
    </row>
    <row r="46" spans="1:7" x14ac:dyDescent="0.2">
      <c r="A46" s="24" t="s">
        <v>38</v>
      </c>
      <c r="B46" s="24"/>
      <c r="C46" s="24"/>
      <c r="D46" s="24"/>
      <c r="E46" s="28">
        <f>E45/G45</f>
        <v>0.80612244897959184</v>
      </c>
      <c r="F46" s="28">
        <f>F45/G45</f>
        <v>0.19387755102040816</v>
      </c>
      <c r="G46" s="28">
        <f>SUM(E46:F46)</f>
        <v>1</v>
      </c>
    </row>
    <row r="47" spans="1:7" x14ac:dyDescent="0.2">
      <c r="E47" s="29"/>
      <c r="G47" s="22"/>
    </row>
    <row r="48" spans="1:7" x14ac:dyDescent="0.2">
      <c r="A48" s="7" t="s">
        <v>39</v>
      </c>
      <c r="G48" s="10"/>
    </row>
    <row r="49" spans="1:7" x14ac:dyDescent="0.2">
      <c r="A49" s="30" t="s">
        <v>174</v>
      </c>
      <c r="B49" s="3" t="s">
        <v>40</v>
      </c>
      <c r="E49" s="29">
        <f>SUM(E46)</f>
        <v>0.80612244897959184</v>
      </c>
      <c r="G49" s="10"/>
    </row>
    <row r="50" spans="1:7" x14ac:dyDescent="0.2">
      <c r="A50" s="30" t="s">
        <v>175</v>
      </c>
      <c r="B50" s="3" t="s">
        <v>41</v>
      </c>
      <c r="E50" s="29">
        <f>SUM(F46)</f>
        <v>0.19387755102040816</v>
      </c>
      <c r="G50" s="10"/>
    </row>
    <row r="51" spans="1:7" x14ac:dyDescent="0.2">
      <c r="A51" s="30"/>
      <c r="E51" s="29"/>
      <c r="G51" s="10"/>
    </row>
    <row r="52" spans="1:7" x14ac:dyDescent="0.2">
      <c r="A52" s="19" t="s">
        <v>42</v>
      </c>
      <c r="B52" s="31"/>
      <c r="C52" s="31"/>
      <c r="D52" s="31"/>
      <c r="E52" s="29"/>
      <c r="G52" s="10"/>
    </row>
    <row r="53" spans="1:7" x14ac:dyDescent="0.2">
      <c r="A53" s="3"/>
      <c r="E53" s="29"/>
      <c r="G53" s="10"/>
    </row>
    <row r="54" spans="1:7" x14ac:dyDescent="0.2">
      <c r="A54" s="7" t="s">
        <v>43</v>
      </c>
      <c r="D54" s="3">
        <f>SUM(D55:D57)</f>
        <v>1383</v>
      </c>
      <c r="E54" s="3" t="s">
        <v>21</v>
      </c>
      <c r="G54" s="10"/>
    </row>
    <row r="55" spans="1:7" x14ac:dyDescent="0.2">
      <c r="A55" s="7" t="s">
        <v>22</v>
      </c>
      <c r="B55" s="3" t="s">
        <v>23</v>
      </c>
      <c r="D55" s="3">
        <v>425</v>
      </c>
      <c r="E55" s="3" t="s">
        <v>21</v>
      </c>
      <c r="G55" s="10"/>
    </row>
    <row r="56" spans="1:7" x14ac:dyDescent="0.2">
      <c r="B56" s="3" t="s">
        <v>24</v>
      </c>
      <c r="D56" s="3">
        <v>331</v>
      </c>
      <c r="E56" s="3" t="s">
        <v>21</v>
      </c>
    </row>
    <row r="57" spans="1:7" x14ac:dyDescent="0.2">
      <c r="B57" s="3" t="s">
        <v>25</v>
      </c>
      <c r="D57" s="3">
        <v>627</v>
      </c>
      <c r="E57" s="3" t="s">
        <v>21</v>
      </c>
    </row>
    <row r="59" spans="1:7" x14ac:dyDescent="0.2">
      <c r="A59" s="32" t="s">
        <v>26</v>
      </c>
      <c r="B59" s="33"/>
      <c r="C59" s="33"/>
      <c r="D59" s="33"/>
      <c r="E59" s="33"/>
      <c r="F59" s="33"/>
      <c r="G59" s="33"/>
    </row>
    <row r="60" spans="1:7" x14ac:dyDescent="0.2">
      <c r="A60" s="7" t="s">
        <v>44</v>
      </c>
      <c r="D60" s="11">
        <f>G24/D54</f>
        <v>454.93741142443957</v>
      </c>
      <c r="F60" s="11"/>
      <c r="G60" s="13"/>
    </row>
    <row r="61" spans="1:7" x14ac:dyDescent="0.2">
      <c r="B61" s="3" t="s">
        <v>28</v>
      </c>
      <c r="D61" s="11">
        <f>D60*D55</f>
        <v>193348.39985538682</v>
      </c>
      <c r="E61" s="22"/>
      <c r="F61" s="22"/>
      <c r="G61" s="22"/>
    </row>
    <row r="62" spans="1:7" x14ac:dyDescent="0.2">
      <c r="B62" s="3" t="s">
        <v>29</v>
      </c>
      <c r="D62" s="11">
        <f>D60*D56</f>
        <v>150584.2831814895</v>
      </c>
      <c r="E62" s="22"/>
      <c r="F62" s="22"/>
      <c r="G62" s="22"/>
    </row>
    <row r="63" spans="1:7" x14ac:dyDescent="0.2">
      <c r="B63" s="3" t="s">
        <v>30</v>
      </c>
      <c r="D63" s="11">
        <f>D60*D57</f>
        <v>285245.75696312363</v>
      </c>
      <c r="E63" s="22"/>
      <c r="F63" s="22"/>
      <c r="G63" s="22"/>
    </row>
    <row r="64" spans="1:7" x14ac:dyDescent="0.2">
      <c r="B64" s="3" t="s">
        <v>5</v>
      </c>
      <c r="D64" s="11">
        <f>SUM(D61:D63)</f>
        <v>629178.43999999994</v>
      </c>
      <c r="E64" s="22"/>
      <c r="F64" s="22"/>
      <c r="G64" s="22"/>
    </row>
    <row r="65" spans="1:7" x14ac:dyDescent="0.2">
      <c r="D65" s="22"/>
      <c r="E65" s="22"/>
      <c r="F65" s="22"/>
      <c r="G65" s="22"/>
    </row>
    <row r="66" spans="1:7" x14ac:dyDescent="0.2">
      <c r="A66" s="19" t="s">
        <v>45</v>
      </c>
      <c r="B66" s="31"/>
      <c r="C66" s="31"/>
      <c r="D66" s="34"/>
      <c r="E66" s="35"/>
      <c r="F66" s="22"/>
      <c r="G66" s="22"/>
    </row>
    <row r="67" spans="1:7" x14ac:dyDescent="0.2">
      <c r="D67" s="22"/>
      <c r="E67" s="22"/>
      <c r="F67" s="22"/>
      <c r="G67" s="22"/>
    </row>
    <row r="68" spans="1:7" x14ac:dyDescent="0.2">
      <c r="D68" s="22" t="s">
        <v>46</v>
      </c>
      <c r="E68" s="22" t="s">
        <v>47</v>
      </c>
      <c r="F68" s="22" t="s">
        <v>5</v>
      </c>
      <c r="G68" s="22"/>
    </row>
    <row r="69" spans="1:7" x14ac:dyDescent="0.2">
      <c r="B69" s="3" t="s">
        <v>28</v>
      </c>
      <c r="D69" s="22">
        <f>SUM(D36)</f>
        <v>447580.51542040816</v>
      </c>
      <c r="E69" s="11">
        <f>SUM(D61)</f>
        <v>193348.39985538682</v>
      </c>
      <c r="F69" s="22">
        <f>SUM(D69:E69)</f>
        <v>640928.91527579492</v>
      </c>
      <c r="G69" s="22"/>
    </row>
    <row r="70" spans="1:7" x14ac:dyDescent="0.2">
      <c r="B70" s="3" t="s">
        <v>29</v>
      </c>
      <c r="D70" s="22">
        <f>SUM(D37)</f>
        <v>636035.46928163269</v>
      </c>
      <c r="E70" s="11">
        <f>SUM(D62)</f>
        <v>150584.2831814895</v>
      </c>
      <c r="F70" s="22">
        <f>SUM(D70:E70)</f>
        <v>786619.75246312213</v>
      </c>
      <c r="G70" s="22"/>
    </row>
    <row r="71" spans="1:7" x14ac:dyDescent="0.2">
      <c r="B71" s="3" t="s">
        <v>30</v>
      </c>
      <c r="D71" s="22">
        <f>SUM(D38)</f>
        <v>1224957.2000979593</v>
      </c>
      <c r="E71" s="11">
        <f>SUM(D63)</f>
        <v>285245.75696312363</v>
      </c>
      <c r="F71" s="22">
        <f>SUM(D71:E71)</f>
        <v>1510202.9570610828</v>
      </c>
      <c r="G71" s="22"/>
    </row>
    <row r="72" spans="1:7" x14ac:dyDescent="0.2">
      <c r="B72" s="3" t="s">
        <v>5</v>
      </c>
      <c r="D72" s="22">
        <f>SUM(D69:D71)</f>
        <v>2308573.1847999999</v>
      </c>
      <c r="E72" s="11">
        <f>SUM(D64)</f>
        <v>629178.43999999994</v>
      </c>
      <c r="F72" s="22">
        <f>SUM(D72:E72)</f>
        <v>2937751.6247999999</v>
      </c>
      <c r="G72" s="22"/>
    </row>
    <row r="73" spans="1:7" x14ac:dyDescent="0.2">
      <c r="D73" s="22"/>
      <c r="E73" s="22"/>
      <c r="F73" s="22"/>
      <c r="G73" s="22"/>
    </row>
    <row r="74" spans="1:7" x14ac:dyDescent="0.2">
      <c r="D74" s="22"/>
      <c r="E74" s="22"/>
      <c r="F74" s="22"/>
      <c r="G74" s="22"/>
    </row>
    <row r="75" spans="1:7" x14ac:dyDescent="0.2">
      <c r="D75" s="22"/>
      <c r="E75" s="22"/>
      <c r="F75" s="22"/>
      <c r="G75" s="22"/>
    </row>
    <row r="76" spans="1:7" x14ac:dyDescent="0.2">
      <c r="D76" s="22"/>
      <c r="E76" s="22"/>
      <c r="F76" s="22"/>
      <c r="G76" s="22"/>
    </row>
    <row r="77" spans="1:7" x14ac:dyDescent="0.2">
      <c r="D77" s="22"/>
      <c r="E77" s="22"/>
      <c r="F77" s="22"/>
      <c r="G77" s="22"/>
    </row>
    <row r="78" spans="1:7" x14ac:dyDescent="0.2">
      <c r="D78" s="22"/>
      <c r="E78" s="22"/>
      <c r="F78" s="22"/>
      <c r="G78" s="22"/>
    </row>
    <row r="79" spans="1:7" x14ac:dyDescent="0.2">
      <c r="D79" s="22"/>
      <c r="E79" s="22"/>
      <c r="F79" s="22"/>
      <c r="G79" s="22"/>
    </row>
    <row r="80" spans="1:7" x14ac:dyDescent="0.2">
      <c r="D80" s="22"/>
      <c r="E80" s="22"/>
      <c r="F80" s="22"/>
      <c r="G80" s="22"/>
    </row>
    <row r="81" spans="1:7" x14ac:dyDescent="0.2">
      <c r="D81" s="22"/>
      <c r="E81" s="22"/>
      <c r="F81" s="22"/>
      <c r="G81" s="22"/>
    </row>
    <row r="82" spans="1:7" x14ac:dyDescent="0.2">
      <c r="D82" s="22"/>
      <c r="E82" s="22"/>
      <c r="F82" s="22"/>
      <c r="G82" s="22"/>
    </row>
    <row r="83" spans="1:7" x14ac:dyDescent="0.2">
      <c r="D83" s="22"/>
      <c r="E83" s="22"/>
      <c r="F83" s="22"/>
      <c r="G83" s="22"/>
    </row>
    <row r="84" spans="1:7" x14ac:dyDescent="0.2">
      <c r="D84" s="22"/>
      <c r="E84" s="22"/>
      <c r="F84" s="22"/>
      <c r="G84" s="22"/>
    </row>
    <row r="85" spans="1:7" x14ac:dyDescent="0.2">
      <c r="D85" s="22"/>
      <c r="E85" s="22"/>
      <c r="F85" s="22"/>
      <c r="G85" s="22"/>
    </row>
    <row r="86" spans="1:7" x14ac:dyDescent="0.2">
      <c r="A86" s="36" t="s">
        <v>48</v>
      </c>
      <c r="E86" s="37"/>
      <c r="G86" s="10"/>
    </row>
    <row r="87" spans="1:7" x14ac:dyDescent="0.2">
      <c r="A87" s="38" t="s">
        <v>150</v>
      </c>
      <c r="B87" s="3" t="s">
        <v>154</v>
      </c>
      <c r="E87" s="37"/>
      <c r="G87" s="10"/>
    </row>
    <row r="88" spans="1:7" hidden="1" x14ac:dyDescent="0.2">
      <c r="A88" s="38"/>
      <c r="B88" s="11">
        <v>243000</v>
      </c>
      <c r="C88" s="11">
        <v>0</v>
      </c>
      <c r="D88" s="11">
        <f>B88*C88</f>
        <v>0</v>
      </c>
      <c r="E88" s="11"/>
      <c r="G88" s="10"/>
    </row>
    <row r="89" spans="1:7" hidden="1" x14ac:dyDescent="0.2">
      <c r="B89" s="11">
        <v>9071</v>
      </c>
      <c r="C89" s="11">
        <v>0</v>
      </c>
      <c r="D89" s="11">
        <f>B89*C89</f>
        <v>0</v>
      </c>
      <c r="E89" s="11"/>
      <c r="G89" s="10"/>
    </row>
    <row r="90" spans="1:7" hidden="1" x14ac:dyDescent="0.2">
      <c r="B90" s="11">
        <v>11890</v>
      </c>
      <c r="C90" s="11">
        <v>0</v>
      </c>
      <c r="D90" s="11">
        <f>B90*C90</f>
        <v>0</v>
      </c>
      <c r="E90" s="11"/>
      <c r="G90" s="10"/>
    </row>
    <row r="91" spans="1:7" x14ac:dyDescent="0.2">
      <c r="B91" s="11">
        <v>236612</v>
      </c>
      <c r="C91" s="11">
        <v>12</v>
      </c>
      <c r="D91" s="11">
        <f>B91*C91</f>
        <v>2839344</v>
      </c>
      <c r="E91" s="11"/>
      <c r="G91" s="10"/>
    </row>
    <row r="92" spans="1:7" x14ac:dyDescent="0.2">
      <c r="B92" s="3" t="s">
        <v>5</v>
      </c>
      <c r="D92" s="11">
        <f>SUM(D88:D91)</f>
        <v>2839344</v>
      </c>
      <c r="E92" s="11">
        <f>SUM(D92)</f>
        <v>2839344</v>
      </c>
      <c r="G92" s="10"/>
    </row>
    <row r="93" spans="1:7" x14ac:dyDescent="0.2">
      <c r="G93" s="10"/>
    </row>
    <row r="94" spans="1:7" x14ac:dyDescent="0.2">
      <c r="A94" s="30" t="s">
        <v>150</v>
      </c>
      <c r="B94" s="3" t="s">
        <v>155</v>
      </c>
      <c r="G94" s="10"/>
    </row>
    <row r="95" spans="1:7" x14ac:dyDescent="0.2">
      <c r="A95" s="30"/>
      <c r="B95" s="11">
        <v>42049</v>
      </c>
      <c r="C95" s="11">
        <v>12</v>
      </c>
      <c r="D95" s="11">
        <f>B95*C95</f>
        <v>504588</v>
      </c>
      <c r="E95" s="11">
        <f>SUM(D95)</f>
        <v>504588</v>
      </c>
      <c r="G95" s="10"/>
    </row>
    <row r="96" spans="1:7" x14ac:dyDescent="0.2">
      <c r="A96" s="30"/>
      <c r="G96" s="10"/>
    </row>
    <row r="97" spans="1:7" x14ac:dyDescent="0.2">
      <c r="A97" s="30" t="s">
        <v>49</v>
      </c>
      <c r="B97" s="3" t="s">
        <v>50</v>
      </c>
      <c r="G97" s="10"/>
    </row>
    <row r="98" spans="1:7" x14ac:dyDescent="0.2">
      <c r="A98" s="30"/>
      <c r="B98" s="11">
        <v>12392</v>
      </c>
      <c r="C98" s="11">
        <v>12</v>
      </c>
      <c r="D98" s="11">
        <f>B98*C98</f>
        <v>148704</v>
      </c>
      <c r="E98" s="11">
        <f>SUM(D98)</f>
        <v>148704</v>
      </c>
      <c r="G98" s="10"/>
    </row>
    <row r="99" spans="1:7" x14ac:dyDescent="0.2">
      <c r="A99" s="30"/>
      <c r="G99" s="10"/>
    </row>
    <row r="100" spans="1:7" x14ac:dyDescent="0.2">
      <c r="A100" s="30" t="s">
        <v>51</v>
      </c>
      <c r="B100" s="3" t="s">
        <v>52</v>
      </c>
      <c r="G100" s="10"/>
    </row>
    <row r="101" spans="1:7" x14ac:dyDescent="0.2">
      <c r="B101" s="11">
        <v>6000</v>
      </c>
      <c r="C101" s="11">
        <v>12</v>
      </c>
      <c r="D101" s="11">
        <f>SUM(B101*C101)</f>
        <v>72000</v>
      </c>
      <c r="E101" s="11">
        <f>SUM(D101)</f>
        <v>72000</v>
      </c>
      <c r="G101" s="10"/>
    </row>
    <row r="102" spans="1:7" x14ac:dyDescent="0.2">
      <c r="G102" s="10"/>
    </row>
    <row r="103" spans="1:7" x14ac:dyDescent="0.2">
      <c r="A103" s="39" t="s">
        <v>53</v>
      </c>
      <c r="B103" s="14" t="s">
        <v>54</v>
      </c>
      <c r="G103" s="15">
        <f>SUM(E92,E95,E98,E101)</f>
        <v>3564636</v>
      </c>
    </row>
    <row r="104" spans="1:7" x14ac:dyDescent="0.2">
      <c r="B104" s="14"/>
      <c r="G104" s="10"/>
    </row>
    <row r="105" spans="1:7" x14ac:dyDescent="0.2">
      <c r="A105" s="30" t="s">
        <v>55</v>
      </c>
      <c r="B105" s="40" t="s">
        <v>156</v>
      </c>
      <c r="G105" s="10"/>
    </row>
    <row r="106" spans="1:7" x14ac:dyDescent="0.2">
      <c r="A106" s="41"/>
      <c r="B106" s="37"/>
      <c r="C106" s="37"/>
      <c r="G106" s="10"/>
    </row>
    <row r="107" spans="1:7" x14ac:dyDescent="0.2">
      <c r="A107" s="30"/>
      <c r="B107" s="42">
        <v>1</v>
      </c>
      <c r="C107" s="11">
        <v>109648</v>
      </c>
      <c r="D107" s="11">
        <f>B107*C107</f>
        <v>109648</v>
      </c>
      <c r="E107" s="11">
        <f>SUM(D107)</f>
        <v>109648</v>
      </c>
      <c r="G107" s="10"/>
    </row>
    <row r="108" spans="1:7" x14ac:dyDescent="0.2">
      <c r="A108" s="30"/>
      <c r="B108" s="42"/>
      <c r="C108" s="11"/>
      <c r="D108" s="11"/>
      <c r="E108" s="11"/>
      <c r="G108" s="10"/>
    </row>
    <row r="109" spans="1:7" x14ac:dyDescent="0.2">
      <c r="A109" s="30" t="s">
        <v>56</v>
      </c>
      <c r="B109" s="40" t="s">
        <v>57</v>
      </c>
      <c r="E109" s="11">
        <v>5000</v>
      </c>
      <c r="G109" s="10"/>
    </row>
    <row r="110" spans="1:7" x14ac:dyDescent="0.2">
      <c r="A110" s="30"/>
      <c r="B110" s="14"/>
      <c r="G110" s="10"/>
    </row>
    <row r="111" spans="1:7" x14ac:dyDescent="0.2">
      <c r="A111" s="39" t="s">
        <v>58</v>
      </c>
      <c r="B111" s="14" t="s">
        <v>59</v>
      </c>
      <c r="G111" s="15">
        <f>SUM(E107)+E109</f>
        <v>114648</v>
      </c>
    </row>
    <row r="112" spans="1:7" x14ac:dyDescent="0.2">
      <c r="A112" s="39"/>
      <c r="B112" s="14"/>
      <c r="G112" s="15"/>
    </row>
    <row r="113" spans="1:7" x14ac:dyDescent="0.2">
      <c r="A113" s="39" t="s">
        <v>60</v>
      </c>
      <c r="B113" s="14" t="s">
        <v>61</v>
      </c>
      <c r="G113" s="15">
        <f>SUM(G103,G111)</f>
        <v>3679284</v>
      </c>
    </row>
    <row r="114" spans="1:7" x14ac:dyDescent="0.2">
      <c r="A114" s="30"/>
      <c r="G114" s="10"/>
    </row>
    <row r="115" spans="1:7" x14ac:dyDescent="0.2">
      <c r="A115" s="30" t="s">
        <v>62</v>
      </c>
      <c r="B115" s="3" t="s">
        <v>63</v>
      </c>
      <c r="G115" s="10"/>
    </row>
    <row r="116" spans="1:7" x14ac:dyDescent="0.2">
      <c r="A116" s="30"/>
      <c r="B116" s="11">
        <f>C107*90%</f>
        <v>98683.199999999997</v>
      </c>
      <c r="C116" s="43">
        <v>0.19500000000000001</v>
      </c>
      <c r="D116" s="11">
        <f>B116*C116</f>
        <v>19243.223999999998</v>
      </c>
      <c r="G116" s="10"/>
    </row>
    <row r="117" spans="1:7" x14ac:dyDescent="0.2">
      <c r="A117" s="30"/>
      <c r="B117" s="42">
        <f>SUM(E92,E95)</f>
        <v>3343932</v>
      </c>
      <c r="C117" s="43">
        <v>0.19500000000000001</v>
      </c>
      <c r="D117" s="11">
        <f>B117*C117</f>
        <v>652066.74</v>
      </c>
      <c r="G117" s="10"/>
    </row>
    <row r="118" spans="1:7" x14ac:dyDescent="0.2">
      <c r="A118" s="30"/>
      <c r="B118" s="42">
        <f>SUM(D107-C107)*90%</f>
        <v>0</v>
      </c>
      <c r="C118" s="43">
        <v>0.19500000000000001</v>
      </c>
      <c r="D118" s="11">
        <f>B118*C118</f>
        <v>0</v>
      </c>
      <c r="G118" s="10"/>
    </row>
    <row r="119" spans="1:7" x14ac:dyDescent="0.2">
      <c r="A119" s="30"/>
      <c r="B119" s="3" t="s">
        <v>64</v>
      </c>
      <c r="D119" s="11">
        <f>SUM(D116:D118)</f>
        <v>671309.96400000004</v>
      </c>
      <c r="E119" s="11">
        <f>SUM(D119)</f>
        <v>671309.96400000004</v>
      </c>
      <c r="G119" s="10"/>
    </row>
    <row r="120" spans="1:7" x14ac:dyDescent="0.2">
      <c r="A120" s="30"/>
      <c r="D120" s="13"/>
      <c r="E120" s="13"/>
      <c r="G120" s="10"/>
    </row>
    <row r="121" spans="1:7" x14ac:dyDescent="0.2">
      <c r="A121" s="30" t="s">
        <v>65</v>
      </c>
      <c r="B121" s="3" t="s">
        <v>157</v>
      </c>
      <c r="D121" s="13"/>
      <c r="G121" s="10"/>
    </row>
    <row r="122" spans="1:7" x14ac:dyDescent="0.2">
      <c r="A122" s="30"/>
      <c r="B122" s="3" t="s">
        <v>66</v>
      </c>
      <c r="C122" s="11">
        <f>(E165*127%)*20%</f>
        <v>3048</v>
      </c>
      <c r="D122" s="11">
        <f>C122*1.18*19.5%</f>
        <v>701.34479999999996</v>
      </c>
      <c r="E122" s="11">
        <f>SUM(D122)</f>
        <v>701.34479999999996</v>
      </c>
      <c r="G122" s="10"/>
    </row>
    <row r="123" spans="1:7" x14ac:dyDescent="0.2">
      <c r="A123" s="30"/>
      <c r="B123" s="3" t="s">
        <v>158</v>
      </c>
      <c r="D123" s="11"/>
      <c r="E123" s="11"/>
      <c r="G123" s="10"/>
    </row>
    <row r="124" spans="1:7" x14ac:dyDescent="0.2">
      <c r="A124" s="30"/>
      <c r="C124" s="44">
        <f>SUM(C132)</f>
        <v>148704</v>
      </c>
      <c r="D124" s="11">
        <f>C124*19.5%</f>
        <v>28997.280000000002</v>
      </c>
      <c r="E124" s="11">
        <f>SUM(D124)</f>
        <v>28997.280000000002</v>
      </c>
      <c r="G124" s="10"/>
    </row>
    <row r="125" spans="1:7" x14ac:dyDescent="0.2">
      <c r="A125" s="30"/>
      <c r="B125" s="3" t="s">
        <v>69</v>
      </c>
      <c r="C125" s="45"/>
      <c r="D125" s="11"/>
      <c r="E125" s="11"/>
      <c r="G125" s="10"/>
    </row>
    <row r="126" spans="1:7" x14ac:dyDescent="0.2">
      <c r="A126" s="30"/>
      <c r="C126" s="44">
        <f>SUM(E109)</f>
        <v>5000</v>
      </c>
      <c r="D126" s="11">
        <f>C126*1.18*19.5%</f>
        <v>1150.5</v>
      </c>
      <c r="E126" s="11">
        <f>SUM(D126)</f>
        <v>1150.5</v>
      </c>
      <c r="G126" s="10"/>
    </row>
    <row r="127" spans="1:7" x14ac:dyDescent="0.2">
      <c r="A127" s="30"/>
      <c r="C127" s="45"/>
      <c r="D127" s="13"/>
      <c r="E127" s="13"/>
      <c r="G127" s="10"/>
    </row>
    <row r="128" spans="1:7" x14ac:dyDescent="0.2">
      <c r="A128" s="46" t="s">
        <v>173</v>
      </c>
      <c r="B128" s="3" t="s">
        <v>67</v>
      </c>
      <c r="G128" s="10"/>
    </row>
    <row r="129" spans="1:7" x14ac:dyDescent="0.2">
      <c r="A129" s="46"/>
      <c r="B129" s="40" t="s">
        <v>66</v>
      </c>
      <c r="G129" s="10"/>
    </row>
    <row r="130" spans="1:7" x14ac:dyDescent="0.2">
      <c r="A130" s="46"/>
      <c r="B130" s="40" t="s">
        <v>68</v>
      </c>
      <c r="C130" s="11">
        <f>(E165*127%)*20%</f>
        <v>3048</v>
      </c>
      <c r="D130" s="11">
        <f>C130*1.18*15%</f>
        <v>539.49599999999998</v>
      </c>
      <c r="E130" s="11">
        <f>SUM(D130)</f>
        <v>539.49599999999998</v>
      </c>
      <c r="G130" s="10"/>
    </row>
    <row r="131" spans="1:7" x14ac:dyDescent="0.2">
      <c r="A131" s="46"/>
      <c r="B131" s="3" t="s">
        <v>158</v>
      </c>
      <c r="G131" s="10"/>
    </row>
    <row r="132" spans="1:7" x14ac:dyDescent="0.2">
      <c r="A132" s="46"/>
      <c r="C132" s="44">
        <f>(D98)</f>
        <v>148704</v>
      </c>
      <c r="D132" s="11">
        <f>C132*15%</f>
        <v>22305.599999999999</v>
      </c>
      <c r="E132" s="11">
        <f>SUM(D132)</f>
        <v>22305.599999999999</v>
      </c>
      <c r="G132" s="10"/>
    </row>
    <row r="133" spans="1:7" x14ac:dyDescent="0.2">
      <c r="A133" s="46"/>
      <c r="B133" s="3" t="s">
        <v>69</v>
      </c>
      <c r="C133" s="45"/>
      <c r="D133" s="13"/>
      <c r="E133" s="13"/>
      <c r="G133" s="10"/>
    </row>
    <row r="134" spans="1:7" x14ac:dyDescent="0.2">
      <c r="A134" s="46"/>
      <c r="C134" s="44">
        <f>SUM(E109)</f>
        <v>5000</v>
      </c>
      <c r="D134" s="11">
        <f>C134*1.18*15%</f>
        <v>885</v>
      </c>
      <c r="E134" s="11">
        <f>SUM(D134)</f>
        <v>885</v>
      </c>
      <c r="G134" s="10"/>
    </row>
    <row r="135" spans="1:7" x14ac:dyDescent="0.2">
      <c r="A135" s="30"/>
      <c r="C135" s="11"/>
      <c r="D135" s="11"/>
      <c r="E135" s="11"/>
      <c r="G135" s="10"/>
    </row>
    <row r="136" spans="1:7" x14ac:dyDescent="0.2">
      <c r="A136" s="39" t="s">
        <v>70</v>
      </c>
      <c r="B136" s="14" t="s">
        <v>71</v>
      </c>
      <c r="C136" s="14"/>
      <c r="D136" s="14"/>
      <c r="E136" s="14"/>
      <c r="F136" s="14"/>
      <c r="G136" s="15">
        <f>SUM(E119,E122,E124,E126,E130,E132,E134)</f>
        <v>725889.18480000005</v>
      </c>
    </row>
    <row r="137" spans="1:7" x14ac:dyDescent="0.2">
      <c r="A137" s="30"/>
    </row>
    <row r="138" spans="1:7" x14ac:dyDescent="0.2">
      <c r="A138" s="30" t="s">
        <v>72</v>
      </c>
      <c r="B138" s="3" t="s">
        <v>73</v>
      </c>
      <c r="D138" s="11">
        <v>8000</v>
      </c>
      <c r="E138" s="11">
        <f>SUM(D138)</f>
        <v>8000</v>
      </c>
    </row>
    <row r="139" spans="1:7" x14ac:dyDescent="0.2">
      <c r="A139" s="30"/>
      <c r="D139" s="11"/>
      <c r="E139" s="11"/>
    </row>
    <row r="140" spans="1:7" x14ac:dyDescent="0.2">
      <c r="A140" s="46" t="s">
        <v>159</v>
      </c>
      <c r="B140" s="3" t="s">
        <v>74</v>
      </c>
      <c r="D140" s="11">
        <v>20000</v>
      </c>
      <c r="E140" s="11"/>
      <c r="G140" s="10"/>
    </row>
    <row r="141" spans="1:7" x14ac:dyDescent="0.2">
      <c r="A141" s="30"/>
      <c r="B141" s="3" t="s">
        <v>75</v>
      </c>
      <c r="D141" s="11"/>
      <c r="E141" s="11"/>
      <c r="G141" s="10"/>
    </row>
    <row r="142" spans="1:7" x14ac:dyDescent="0.2">
      <c r="A142" s="30"/>
      <c r="B142" s="3" t="s">
        <v>153</v>
      </c>
      <c r="D142" s="11">
        <v>10000</v>
      </c>
      <c r="E142" s="11"/>
      <c r="G142" s="10"/>
    </row>
    <row r="143" spans="1:7" s="47" customFormat="1" x14ac:dyDescent="0.2">
      <c r="A143" s="30"/>
      <c r="B143" s="3" t="s">
        <v>5</v>
      </c>
      <c r="C143" s="3"/>
      <c r="D143" s="11">
        <f>SUM(D140:D142)</f>
        <v>30000</v>
      </c>
      <c r="E143" s="11">
        <f>SUM(D143)</f>
        <v>30000</v>
      </c>
      <c r="F143" s="3"/>
      <c r="G143" s="10"/>
    </row>
    <row r="144" spans="1:7" x14ac:dyDescent="0.2">
      <c r="A144" s="30"/>
      <c r="D144" s="11"/>
      <c r="E144" s="11"/>
      <c r="G144" s="10"/>
    </row>
    <row r="145" spans="1:7" x14ac:dyDescent="0.2">
      <c r="A145" s="30" t="s">
        <v>160</v>
      </c>
      <c r="B145" s="3" t="s">
        <v>76</v>
      </c>
      <c r="G145" s="10"/>
    </row>
    <row r="146" spans="1:7" x14ac:dyDescent="0.2">
      <c r="A146" s="30"/>
      <c r="B146" s="3" t="s">
        <v>77</v>
      </c>
      <c r="G146" s="10"/>
    </row>
    <row r="147" spans="1:7" x14ac:dyDescent="0.2">
      <c r="A147" s="30"/>
      <c r="B147" s="3" t="s">
        <v>78</v>
      </c>
      <c r="G147" s="10"/>
    </row>
    <row r="148" spans="1:7" x14ac:dyDescent="0.2">
      <c r="A148" s="30"/>
      <c r="B148" s="3" t="s">
        <v>79</v>
      </c>
      <c r="D148" s="11">
        <v>45000</v>
      </c>
      <c r="E148" s="11"/>
      <c r="G148" s="10"/>
    </row>
    <row r="149" spans="1:7" x14ac:dyDescent="0.2">
      <c r="A149" s="30"/>
      <c r="B149" s="3" t="s">
        <v>64</v>
      </c>
      <c r="D149" s="11">
        <f>SUM(D148,D147)</f>
        <v>45000</v>
      </c>
      <c r="E149" s="11">
        <f>SUM(D149)</f>
        <v>45000</v>
      </c>
      <c r="G149" s="10"/>
    </row>
    <row r="150" spans="1:7" x14ac:dyDescent="0.2">
      <c r="D150" s="11"/>
      <c r="E150" s="11"/>
      <c r="G150" s="10"/>
    </row>
    <row r="151" spans="1:7" x14ac:dyDescent="0.2">
      <c r="A151" s="30" t="s">
        <v>80</v>
      </c>
      <c r="B151" s="3" t="s">
        <v>81</v>
      </c>
      <c r="D151" s="11">
        <v>24000</v>
      </c>
      <c r="E151" s="11">
        <f>SUM(D151)</f>
        <v>24000</v>
      </c>
      <c r="G151" s="10"/>
    </row>
    <row r="152" spans="1:7" x14ac:dyDescent="0.2">
      <c r="A152" s="30"/>
      <c r="D152" s="11"/>
      <c r="E152" s="11"/>
      <c r="G152" s="10"/>
    </row>
    <row r="153" spans="1:7" x14ac:dyDescent="0.2">
      <c r="A153" s="30" t="s">
        <v>82</v>
      </c>
      <c r="B153" s="3" t="s">
        <v>83</v>
      </c>
      <c r="D153" s="11">
        <v>60000</v>
      </c>
      <c r="E153" s="11"/>
      <c r="G153" s="10"/>
    </row>
    <row r="154" spans="1:7" x14ac:dyDescent="0.2">
      <c r="A154" s="30" t="s">
        <v>143</v>
      </c>
      <c r="B154" s="3" t="s">
        <v>84</v>
      </c>
      <c r="D154" s="11">
        <v>30000</v>
      </c>
      <c r="E154" s="11"/>
      <c r="G154" s="10"/>
    </row>
    <row r="155" spans="1:7" x14ac:dyDescent="0.2">
      <c r="A155" s="30" t="s">
        <v>147</v>
      </c>
      <c r="B155" s="3" t="s">
        <v>161</v>
      </c>
      <c r="D155" s="11">
        <v>40000</v>
      </c>
      <c r="E155" s="11"/>
      <c r="G155" s="10"/>
    </row>
    <row r="156" spans="1:7" x14ac:dyDescent="0.2">
      <c r="A156" s="30"/>
      <c r="B156" s="3" t="s">
        <v>85</v>
      </c>
      <c r="D156" s="11">
        <v>10000</v>
      </c>
      <c r="E156" s="11"/>
      <c r="G156" s="10"/>
    </row>
    <row r="157" spans="1:7" x14ac:dyDescent="0.2">
      <c r="A157" s="30"/>
      <c r="B157" s="3" t="s">
        <v>64</v>
      </c>
      <c r="D157" s="11">
        <f>SUM(D153:D156)</f>
        <v>140000</v>
      </c>
      <c r="E157" s="11">
        <f>SUM(D157)</f>
        <v>140000</v>
      </c>
      <c r="G157" s="10"/>
    </row>
    <row r="158" spans="1:7" x14ac:dyDescent="0.2">
      <c r="A158" s="30"/>
      <c r="D158" s="11"/>
      <c r="E158" s="11"/>
      <c r="G158" s="10"/>
    </row>
    <row r="159" spans="1:7" x14ac:dyDescent="0.2">
      <c r="A159" s="39" t="s">
        <v>86</v>
      </c>
      <c r="B159" s="14" t="s">
        <v>87</v>
      </c>
      <c r="G159" s="15">
        <f>SUM(E138:E157)</f>
        <v>247000</v>
      </c>
    </row>
    <row r="160" spans="1:7" x14ac:dyDescent="0.2">
      <c r="A160" s="39"/>
      <c r="B160" s="14"/>
      <c r="G160" s="15"/>
    </row>
    <row r="161" spans="1:7" x14ac:dyDescent="0.2">
      <c r="A161" s="30" t="s">
        <v>164</v>
      </c>
      <c r="B161" s="3" t="s">
        <v>162</v>
      </c>
      <c r="G161" s="10"/>
    </row>
    <row r="162" spans="1:7" x14ac:dyDescent="0.2">
      <c r="A162" s="30"/>
      <c r="B162" s="3" t="s">
        <v>88</v>
      </c>
      <c r="D162" s="11"/>
      <c r="E162" s="11">
        <v>30000</v>
      </c>
      <c r="G162" s="10"/>
    </row>
    <row r="163" spans="1:7" x14ac:dyDescent="0.2">
      <c r="A163" s="30"/>
      <c r="B163" s="3" t="s">
        <v>163</v>
      </c>
      <c r="D163" s="11"/>
      <c r="E163" s="11">
        <v>32000</v>
      </c>
      <c r="G163" s="10"/>
    </row>
    <row r="164" spans="1:7" x14ac:dyDescent="0.2">
      <c r="A164" s="30" t="s">
        <v>165</v>
      </c>
      <c r="B164" s="3" t="s">
        <v>166</v>
      </c>
      <c r="G164" s="10"/>
    </row>
    <row r="165" spans="1:7" x14ac:dyDescent="0.2">
      <c r="B165" s="3" t="s">
        <v>89</v>
      </c>
      <c r="D165" s="11"/>
      <c r="E165" s="11">
        <v>12000</v>
      </c>
    </row>
    <row r="166" spans="1:7" x14ac:dyDescent="0.2">
      <c r="A166" s="48" t="s">
        <v>90</v>
      </c>
      <c r="B166" s="47" t="s">
        <v>91</v>
      </c>
      <c r="C166" s="47"/>
      <c r="D166" s="16"/>
      <c r="E166" s="16"/>
      <c r="F166" s="47"/>
      <c r="G166" s="15">
        <f>SUM(E162:E165)</f>
        <v>74000</v>
      </c>
    </row>
    <row r="167" spans="1:7" x14ac:dyDescent="0.2">
      <c r="A167" s="30"/>
      <c r="D167" s="11"/>
      <c r="E167" s="11"/>
      <c r="G167" s="10"/>
    </row>
    <row r="168" spans="1:7" x14ac:dyDescent="0.2">
      <c r="A168" s="30" t="s">
        <v>92</v>
      </c>
      <c r="B168" s="3" t="s">
        <v>93</v>
      </c>
      <c r="D168" s="11"/>
      <c r="E168" s="11">
        <v>50000</v>
      </c>
      <c r="G168" s="10"/>
    </row>
    <row r="169" spans="1:7" x14ac:dyDescent="0.2">
      <c r="A169" s="30"/>
      <c r="D169" s="11"/>
      <c r="E169" s="11"/>
      <c r="G169" s="10"/>
    </row>
    <row r="170" spans="1:7" x14ac:dyDescent="0.2">
      <c r="A170" s="30" t="s">
        <v>94</v>
      </c>
      <c r="B170" s="3" t="s">
        <v>95</v>
      </c>
      <c r="D170" s="11"/>
      <c r="E170" s="11">
        <v>350000</v>
      </c>
      <c r="G170" s="10"/>
    </row>
    <row r="171" spans="1:7" x14ac:dyDescent="0.2">
      <c r="A171" s="30"/>
      <c r="D171" s="11"/>
      <c r="E171" s="11"/>
      <c r="G171" s="10"/>
    </row>
    <row r="172" spans="1:7" x14ac:dyDescent="0.2">
      <c r="A172" s="30" t="s">
        <v>96</v>
      </c>
      <c r="B172" s="3" t="s">
        <v>97</v>
      </c>
      <c r="D172" s="11"/>
      <c r="E172" s="11">
        <v>30000</v>
      </c>
      <c r="G172" s="10"/>
    </row>
    <row r="173" spans="1:7" x14ac:dyDescent="0.2">
      <c r="A173" s="30"/>
      <c r="D173" s="11"/>
      <c r="E173" s="11"/>
      <c r="G173" s="10"/>
    </row>
    <row r="174" spans="1:7" x14ac:dyDescent="0.2">
      <c r="A174" s="30" t="s">
        <v>98</v>
      </c>
      <c r="B174" s="3" t="s">
        <v>144</v>
      </c>
      <c r="D174" s="11">
        <v>50000</v>
      </c>
      <c r="E174" s="11"/>
      <c r="G174" s="10"/>
    </row>
    <row r="175" spans="1:7" x14ac:dyDescent="0.2">
      <c r="A175" s="30"/>
      <c r="D175" s="11"/>
      <c r="E175" s="11"/>
      <c r="G175" s="10"/>
    </row>
    <row r="176" spans="1:7" x14ac:dyDescent="0.2">
      <c r="A176" s="30"/>
      <c r="B176" s="3" t="s">
        <v>64</v>
      </c>
      <c r="D176" s="11">
        <f>SUM(D174:D174)</f>
        <v>50000</v>
      </c>
      <c r="E176" s="11">
        <f>SUM(D176)</f>
        <v>50000</v>
      </c>
      <c r="G176" s="10"/>
    </row>
    <row r="177" spans="1:7" x14ac:dyDescent="0.2">
      <c r="A177" s="30"/>
      <c r="D177" s="11"/>
      <c r="E177" s="11"/>
      <c r="G177" s="10"/>
    </row>
    <row r="178" spans="1:7" x14ac:dyDescent="0.2">
      <c r="A178" s="46" t="s">
        <v>170</v>
      </c>
      <c r="B178" s="40" t="s">
        <v>99</v>
      </c>
      <c r="D178" s="11"/>
      <c r="E178" s="11"/>
    </row>
    <row r="179" spans="1:7" x14ac:dyDescent="0.2">
      <c r="A179" s="46"/>
      <c r="B179" s="40" t="s">
        <v>171</v>
      </c>
      <c r="D179" s="11">
        <v>15000</v>
      </c>
      <c r="E179" s="11"/>
    </row>
    <row r="180" spans="1:7" x14ac:dyDescent="0.2">
      <c r="A180" s="46"/>
      <c r="B180" s="40" t="s">
        <v>172</v>
      </c>
      <c r="D180" s="11">
        <v>10000</v>
      </c>
      <c r="E180" s="11"/>
    </row>
    <row r="181" spans="1:7" x14ac:dyDescent="0.2">
      <c r="A181" s="46"/>
      <c r="B181" s="40" t="s">
        <v>100</v>
      </c>
      <c r="D181" s="11">
        <v>15000</v>
      </c>
    </row>
    <row r="182" spans="1:7" x14ac:dyDescent="0.2">
      <c r="A182" s="46"/>
      <c r="B182" s="40" t="s">
        <v>5</v>
      </c>
      <c r="D182" s="11">
        <f>SUM(D179:D181)</f>
        <v>40000</v>
      </c>
      <c r="E182" s="11">
        <f>SUM(D182)</f>
        <v>40000</v>
      </c>
    </row>
    <row r="183" spans="1:7" x14ac:dyDescent="0.2">
      <c r="A183" s="30"/>
      <c r="D183" s="11"/>
      <c r="E183" s="11"/>
      <c r="G183" s="10"/>
    </row>
    <row r="184" spans="1:7" x14ac:dyDescent="0.2">
      <c r="A184" s="30" t="s">
        <v>101</v>
      </c>
      <c r="B184" s="3" t="s">
        <v>102</v>
      </c>
      <c r="D184" s="11"/>
      <c r="E184" s="11"/>
      <c r="G184" s="10"/>
    </row>
    <row r="185" spans="1:7" x14ac:dyDescent="0.2">
      <c r="A185" s="30"/>
      <c r="B185" s="3" t="s">
        <v>103</v>
      </c>
      <c r="D185" s="11"/>
      <c r="E185" s="11"/>
      <c r="G185" s="10"/>
    </row>
    <row r="186" spans="1:7" x14ac:dyDescent="0.2">
      <c r="A186" s="30"/>
      <c r="B186" s="3" t="s">
        <v>104</v>
      </c>
      <c r="D186" s="11">
        <v>18000</v>
      </c>
      <c r="E186" s="11"/>
      <c r="G186" s="10"/>
    </row>
    <row r="187" spans="1:7" x14ac:dyDescent="0.2">
      <c r="A187" s="30"/>
      <c r="B187" s="3" t="s">
        <v>105</v>
      </c>
      <c r="D187" s="11">
        <v>7000</v>
      </c>
      <c r="E187" s="11"/>
      <c r="G187" s="10"/>
    </row>
    <row r="188" spans="1:7" x14ac:dyDescent="0.2">
      <c r="A188" s="30"/>
      <c r="B188" s="3" t="s">
        <v>64</v>
      </c>
      <c r="D188" s="11">
        <f>SUM(D186:D187)</f>
        <v>25000</v>
      </c>
      <c r="E188" s="11">
        <f>SUM(D188)</f>
        <v>25000</v>
      </c>
      <c r="G188" s="10"/>
    </row>
    <row r="189" spans="1:7" x14ac:dyDescent="0.2">
      <c r="A189" s="30"/>
      <c r="D189" s="11"/>
      <c r="E189" s="11"/>
      <c r="G189" s="10"/>
    </row>
    <row r="190" spans="1:7" x14ac:dyDescent="0.2">
      <c r="A190" s="39" t="s">
        <v>106</v>
      </c>
      <c r="B190" s="14" t="s">
        <v>107</v>
      </c>
      <c r="C190" s="14"/>
      <c r="D190" s="49"/>
      <c r="E190" s="49"/>
      <c r="F190" s="14"/>
      <c r="G190" s="15">
        <f>SUM(E168,E170,E172,E176,E182,E188)</f>
        <v>545000</v>
      </c>
    </row>
    <row r="191" spans="1:7" x14ac:dyDescent="0.2">
      <c r="A191" s="30"/>
      <c r="D191" s="11"/>
      <c r="E191" s="11"/>
      <c r="G191" s="10"/>
    </row>
    <row r="192" spans="1:7" x14ac:dyDescent="0.2">
      <c r="A192" s="30" t="s">
        <v>167</v>
      </c>
      <c r="B192" s="3" t="s">
        <v>108</v>
      </c>
      <c r="D192" s="11">
        <v>120000</v>
      </c>
      <c r="E192" s="11"/>
      <c r="G192" s="10"/>
    </row>
    <row r="193" spans="1:9" x14ac:dyDescent="0.2">
      <c r="A193" s="30"/>
      <c r="B193" s="3" t="s">
        <v>5</v>
      </c>
      <c r="D193" s="11">
        <f>SUM(D192:D192)</f>
        <v>120000</v>
      </c>
      <c r="E193" s="11">
        <f>SUM(D193)</f>
        <v>120000</v>
      </c>
      <c r="G193" s="10"/>
    </row>
    <row r="194" spans="1:9" x14ac:dyDescent="0.2">
      <c r="A194" s="30"/>
      <c r="D194" s="11"/>
      <c r="E194" s="11"/>
      <c r="G194" s="10"/>
    </row>
    <row r="195" spans="1:9" x14ac:dyDescent="0.2">
      <c r="A195" s="30" t="s">
        <v>168</v>
      </c>
      <c r="B195" s="3" t="s">
        <v>109</v>
      </c>
      <c r="D195" s="11"/>
      <c r="E195" s="11"/>
      <c r="G195" s="10"/>
    </row>
    <row r="196" spans="1:9" x14ac:dyDescent="0.2">
      <c r="A196" s="30"/>
      <c r="B196" s="40" t="s">
        <v>145</v>
      </c>
      <c r="D196" s="11">
        <v>16000</v>
      </c>
      <c r="E196" s="11">
        <f>SUM(D196)</f>
        <v>16000</v>
      </c>
      <c r="G196" s="10"/>
    </row>
    <row r="197" spans="1:9" x14ac:dyDescent="0.2">
      <c r="A197" s="30"/>
      <c r="D197" s="11"/>
      <c r="E197" s="11"/>
      <c r="G197" s="10"/>
    </row>
    <row r="198" spans="1:9" x14ac:dyDescent="0.2">
      <c r="A198" s="30" t="s">
        <v>169</v>
      </c>
      <c r="B198" s="3" t="s">
        <v>111</v>
      </c>
      <c r="D198" s="11"/>
      <c r="E198" s="11"/>
      <c r="G198" s="10"/>
    </row>
    <row r="199" spans="1:9" x14ac:dyDescent="0.2">
      <c r="A199" s="30"/>
      <c r="D199" s="11">
        <f>SUM(G159,G166,E168,E170,E172,E176,D186:D186,E201)*27%</f>
        <v>222480.00000000003</v>
      </c>
      <c r="E199" s="11">
        <f>SUM(D199)</f>
        <v>222480.00000000003</v>
      </c>
      <c r="G199" s="10"/>
      <c r="I199" s="37"/>
    </row>
    <row r="200" spans="1:9" x14ac:dyDescent="0.2">
      <c r="A200" s="30"/>
      <c r="D200" s="11"/>
      <c r="E200" s="11"/>
      <c r="G200" s="10"/>
      <c r="I200" s="37"/>
    </row>
    <row r="201" spans="1:9" x14ac:dyDescent="0.2">
      <c r="A201" s="30" t="s">
        <v>168</v>
      </c>
      <c r="B201" s="3" t="s">
        <v>112</v>
      </c>
      <c r="D201" s="11"/>
      <c r="E201" s="11">
        <v>5000</v>
      </c>
      <c r="G201" s="10"/>
    </row>
    <row r="202" spans="1:9" x14ac:dyDescent="0.2">
      <c r="A202" s="46"/>
      <c r="D202" s="11"/>
      <c r="E202" s="11"/>
      <c r="G202" s="10"/>
    </row>
    <row r="203" spans="1:9" x14ac:dyDescent="0.2">
      <c r="A203" s="39" t="s">
        <v>113</v>
      </c>
      <c r="B203" s="14" t="s">
        <v>114</v>
      </c>
      <c r="D203" s="11"/>
      <c r="E203" s="11"/>
      <c r="G203" s="15">
        <f>SUM(E199,E193,E196,E201)</f>
        <v>363480</v>
      </c>
    </row>
    <row r="204" spans="1:9" x14ac:dyDescent="0.2">
      <c r="A204" s="39"/>
      <c r="B204" s="14"/>
      <c r="D204" s="11"/>
      <c r="E204" s="11"/>
      <c r="G204" s="15"/>
    </row>
    <row r="205" spans="1:9" x14ac:dyDescent="0.2">
      <c r="A205" s="39" t="s">
        <v>115</v>
      </c>
      <c r="B205" s="14" t="s">
        <v>116</v>
      </c>
      <c r="D205" s="11"/>
      <c r="E205" s="11"/>
      <c r="G205" s="15">
        <f>SUM(G159:G203)</f>
        <v>1229480</v>
      </c>
    </row>
    <row r="206" spans="1:9" x14ac:dyDescent="0.2">
      <c r="A206" s="39"/>
      <c r="B206" s="14"/>
      <c r="D206" s="11"/>
      <c r="E206" s="11"/>
      <c r="G206" s="15"/>
    </row>
    <row r="207" spans="1:9" x14ac:dyDescent="0.2">
      <c r="A207" s="30" t="s">
        <v>117</v>
      </c>
      <c r="B207" s="3" t="s">
        <v>118</v>
      </c>
      <c r="D207" s="11"/>
      <c r="E207" s="11"/>
      <c r="G207" s="10"/>
    </row>
    <row r="208" spans="1:9" x14ac:dyDescent="0.2">
      <c r="B208" s="3" t="s">
        <v>119</v>
      </c>
      <c r="D208" s="11"/>
      <c r="E208" s="11"/>
      <c r="G208" s="10"/>
    </row>
    <row r="209" spans="1:7" x14ac:dyDescent="0.2">
      <c r="B209" s="11">
        <v>12500</v>
      </c>
      <c r="C209" s="3">
        <v>12</v>
      </c>
      <c r="D209" s="11">
        <f>B209*C209</f>
        <v>150000</v>
      </c>
      <c r="E209" s="11">
        <f>SUM(D209)</f>
        <v>150000</v>
      </c>
      <c r="G209" s="10"/>
    </row>
    <row r="210" spans="1:7" x14ac:dyDescent="0.2">
      <c r="B210" s="3" t="s">
        <v>120</v>
      </c>
      <c r="D210" s="11"/>
      <c r="E210" s="11"/>
      <c r="G210" s="10"/>
    </row>
    <row r="211" spans="1:7" x14ac:dyDescent="0.2">
      <c r="B211" s="11">
        <v>12500</v>
      </c>
      <c r="C211" s="3">
        <v>12</v>
      </c>
      <c r="D211" s="11">
        <f>B211*C211</f>
        <v>150000</v>
      </c>
      <c r="E211" s="11">
        <f>SUM(D211)</f>
        <v>150000</v>
      </c>
      <c r="G211" s="10"/>
    </row>
    <row r="212" spans="1:7" x14ac:dyDescent="0.2">
      <c r="A212" s="39" t="s">
        <v>121</v>
      </c>
      <c r="B212" s="14" t="s">
        <v>122</v>
      </c>
      <c r="C212" s="14"/>
      <c r="D212" s="49"/>
      <c r="E212" s="49"/>
      <c r="F212" s="14"/>
      <c r="G212" s="15">
        <f>SUM(E209,E211)</f>
        <v>300000</v>
      </c>
    </row>
    <row r="213" spans="1:7" ht="14.25" customHeight="1" x14ac:dyDescent="0.2">
      <c r="A213" s="39"/>
      <c r="B213" s="14"/>
      <c r="D213" s="11"/>
      <c r="E213" s="11"/>
      <c r="G213" s="15"/>
    </row>
    <row r="214" spans="1:7" ht="14.25" hidden="1" customHeight="1" x14ac:dyDescent="0.2">
      <c r="A214" s="46" t="s">
        <v>123</v>
      </c>
      <c r="B214" s="3" t="s">
        <v>124</v>
      </c>
      <c r="D214" s="11"/>
      <c r="E214" s="11"/>
      <c r="G214" s="10"/>
    </row>
    <row r="215" spans="1:7" ht="15" hidden="1" customHeight="1" x14ac:dyDescent="0.2">
      <c r="A215" s="30"/>
      <c r="B215" s="3" t="s">
        <v>125</v>
      </c>
      <c r="D215" s="11"/>
      <c r="E215" s="11"/>
      <c r="G215" s="10"/>
    </row>
    <row r="216" spans="1:7" ht="15" hidden="1" customHeight="1" x14ac:dyDescent="0.2">
      <c r="A216" s="30"/>
      <c r="B216" s="3" t="s">
        <v>126</v>
      </c>
      <c r="D216" s="11">
        <v>0</v>
      </c>
      <c r="E216" s="11"/>
      <c r="F216" s="13"/>
      <c r="G216" s="10"/>
    </row>
    <row r="217" spans="1:7" ht="15" hidden="1" customHeight="1" x14ac:dyDescent="0.2">
      <c r="A217" s="30"/>
      <c r="B217" s="3" t="s">
        <v>5</v>
      </c>
      <c r="D217" s="11">
        <f>SUM(D215:D216)</f>
        <v>0</v>
      </c>
      <c r="E217" s="11">
        <f>SUM(D217)</f>
        <v>0</v>
      </c>
      <c r="F217" s="13"/>
      <c r="G217" s="10">
        <f>E217</f>
        <v>0</v>
      </c>
    </row>
    <row r="218" spans="1:7" ht="15" hidden="1" customHeight="1" x14ac:dyDescent="0.2">
      <c r="A218" s="30"/>
      <c r="D218" s="11"/>
      <c r="E218" s="11"/>
      <c r="F218" s="13"/>
      <c r="G218" s="10"/>
    </row>
    <row r="219" spans="1:7" ht="15" hidden="1" customHeight="1" x14ac:dyDescent="0.2">
      <c r="A219" s="39" t="s">
        <v>127</v>
      </c>
      <c r="B219" s="14" t="s">
        <v>128</v>
      </c>
      <c r="D219" s="11">
        <f>D217*27%</f>
        <v>0</v>
      </c>
      <c r="E219" s="11">
        <f>SUM(D219)</f>
        <v>0</v>
      </c>
      <c r="G219" s="10">
        <f>E219</f>
        <v>0</v>
      </c>
    </row>
    <row r="220" spans="1:7" ht="15" customHeight="1" thickBot="1" x14ac:dyDescent="0.25">
      <c r="A220" s="46"/>
      <c r="B220" s="40"/>
      <c r="D220" s="11"/>
      <c r="E220" s="11"/>
    </row>
    <row r="221" spans="1:7" ht="15" customHeight="1" thickBot="1" x14ac:dyDescent="0.25">
      <c r="A221" s="30"/>
      <c r="B221" s="50" t="s">
        <v>129</v>
      </c>
      <c r="C221" s="51"/>
      <c r="D221" s="51"/>
      <c r="E221" s="51"/>
      <c r="F221" s="51"/>
      <c r="G221" s="52">
        <f>SUM(G113,G136,G205,G212,G217,G219)</f>
        <v>5934653.1847999999</v>
      </c>
    </row>
    <row r="222" spans="1:7" ht="14.25" customHeight="1" x14ac:dyDescent="0.2">
      <c r="A222" s="3"/>
      <c r="B222" s="30"/>
    </row>
    <row r="223" spans="1:7" x14ac:dyDescent="0.2">
      <c r="A223" s="53" t="s">
        <v>130</v>
      </c>
      <c r="B223" s="30"/>
    </row>
    <row r="224" spans="1:7" x14ac:dyDescent="0.2">
      <c r="A224" s="53"/>
      <c r="B224" s="30"/>
    </row>
    <row r="225" spans="1:7" x14ac:dyDescent="0.2">
      <c r="A225" s="3"/>
      <c r="B225" s="9" t="s">
        <v>151</v>
      </c>
      <c r="C225" s="3">
        <v>3</v>
      </c>
      <c r="D225" s="3">
        <v>30000</v>
      </c>
      <c r="E225" s="3">
        <f>D225*C225</f>
        <v>90000</v>
      </c>
      <c r="G225" s="3">
        <f>SUM(E225)</f>
        <v>90000</v>
      </c>
    </row>
    <row r="226" spans="1:7" x14ac:dyDescent="0.2">
      <c r="A226" s="3"/>
      <c r="B226" s="30"/>
    </row>
    <row r="227" spans="1:7" x14ac:dyDescent="0.2">
      <c r="A227" s="3"/>
      <c r="B227" s="30" t="s">
        <v>152</v>
      </c>
      <c r="D227" s="3">
        <f>(E225*90%)*19.5%</f>
        <v>15795</v>
      </c>
      <c r="E227" s="3">
        <f>SUM(D227)</f>
        <v>15795</v>
      </c>
      <c r="G227" s="3">
        <f>SUM(E227)</f>
        <v>15795</v>
      </c>
    </row>
    <row r="228" spans="1:7" x14ac:dyDescent="0.2">
      <c r="A228" s="3"/>
      <c r="B228" s="30"/>
    </row>
    <row r="229" spans="1:7" x14ac:dyDescent="0.2">
      <c r="A229" s="30" t="s">
        <v>131</v>
      </c>
      <c r="B229" s="3" t="s">
        <v>132</v>
      </c>
      <c r="E229" s="11">
        <v>120000</v>
      </c>
      <c r="G229" s="42">
        <f>SUM(E229:F229)</f>
        <v>120000</v>
      </c>
    </row>
    <row r="230" spans="1:7" x14ac:dyDescent="0.2">
      <c r="A230" s="30"/>
      <c r="E230" s="11"/>
    </row>
    <row r="231" spans="1:7" ht="15" customHeight="1" x14ac:dyDescent="0.2">
      <c r="A231" s="30" t="s">
        <v>92</v>
      </c>
      <c r="B231" s="3" t="s">
        <v>93</v>
      </c>
      <c r="E231" s="11">
        <v>40000</v>
      </c>
      <c r="G231" s="42">
        <f>SUM(E231:F231)</f>
        <v>40000</v>
      </c>
    </row>
    <row r="232" spans="1:7" ht="15" customHeight="1" x14ac:dyDescent="0.2">
      <c r="A232" s="30" t="s">
        <v>94</v>
      </c>
      <c r="B232" s="3" t="s">
        <v>133</v>
      </c>
      <c r="D232" s="37"/>
      <c r="E232" s="11">
        <v>280000</v>
      </c>
      <c r="G232" s="42">
        <f>SUM(E232:F232)</f>
        <v>280000</v>
      </c>
    </row>
    <row r="233" spans="1:7" ht="15" customHeight="1" x14ac:dyDescent="0.2">
      <c r="A233" s="30" t="s">
        <v>96</v>
      </c>
      <c r="B233" s="3" t="s">
        <v>97</v>
      </c>
      <c r="E233" s="11">
        <v>30000</v>
      </c>
      <c r="G233" s="42">
        <f>SUM(E233)</f>
        <v>30000</v>
      </c>
    </row>
    <row r="234" spans="1:7" ht="15" customHeight="1" x14ac:dyDescent="0.2">
      <c r="A234" s="30"/>
    </row>
    <row r="235" spans="1:7" ht="15" customHeight="1" x14ac:dyDescent="0.2">
      <c r="A235" s="30" t="s">
        <v>101</v>
      </c>
      <c r="B235" s="3" t="s">
        <v>102</v>
      </c>
    </row>
    <row r="236" spans="1:7" x14ac:dyDescent="0.2">
      <c r="A236" s="30"/>
      <c r="B236" s="3" t="s">
        <v>134</v>
      </c>
      <c r="D236" s="11">
        <v>10000</v>
      </c>
      <c r="E236" s="11"/>
    </row>
    <row r="237" spans="1:7" x14ac:dyDescent="0.2">
      <c r="A237" s="30"/>
      <c r="B237" s="3" t="s">
        <v>135</v>
      </c>
      <c r="D237" s="11"/>
      <c r="E237" s="11"/>
    </row>
    <row r="238" spans="1:7" x14ac:dyDescent="0.2">
      <c r="A238" s="30"/>
      <c r="B238" s="3" t="s">
        <v>136</v>
      </c>
      <c r="D238" s="11">
        <v>220472</v>
      </c>
      <c r="E238" s="11"/>
    </row>
    <row r="239" spans="1:7" x14ac:dyDescent="0.2">
      <c r="A239" s="30"/>
      <c r="B239" s="3" t="s">
        <v>64</v>
      </c>
      <c r="D239" s="11">
        <f>SUM(D236,D238)</f>
        <v>230472</v>
      </c>
      <c r="E239" s="11">
        <f>SUM(D239)</f>
        <v>230472</v>
      </c>
      <c r="G239" s="42">
        <f>SUM(E239)</f>
        <v>230472</v>
      </c>
    </row>
    <row r="240" spans="1:7" x14ac:dyDescent="0.2">
      <c r="A240" s="30"/>
      <c r="D240" s="11"/>
      <c r="E240" s="11"/>
    </row>
    <row r="241" spans="1:7" x14ac:dyDescent="0.2">
      <c r="A241" s="30" t="s">
        <v>110</v>
      </c>
      <c r="B241" s="3" t="s">
        <v>111</v>
      </c>
      <c r="D241" s="11"/>
      <c r="E241" s="11"/>
    </row>
    <row r="242" spans="1:7" x14ac:dyDescent="0.2">
      <c r="A242" s="30"/>
      <c r="D242" s="11">
        <f>SUM(E229,E231,E232,E233,E239)*27%</f>
        <v>189127.44</v>
      </c>
      <c r="E242" s="11">
        <f>SUM(D242)</f>
        <v>189127.44</v>
      </c>
      <c r="G242" s="42">
        <f>SUM(E242)</f>
        <v>189127.44</v>
      </c>
    </row>
    <row r="243" spans="1:7" ht="13.5" thickBot="1" x14ac:dyDescent="0.25">
      <c r="A243" s="30"/>
      <c r="D243" s="13"/>
      <c r="E243" s="13"/>
      <c r="G243" s="42"/>
    </row>
    <row r="244" spans="1:7" ht="13.5" hidden="1" thickBot="1" x14ac:dyDescent="0.25">
      <c r="A244" s="30" t="s">
        <v>137</v>
      </c>
      <c r="B244" s="3" t="s">
        <v>138</v>
      </c>
      <c r="D244" s="13"/>
      <c r="E244" s="13"/>
      <c r="G244" s="42"/>
    </row>
    <row r="245" spans="1:7" ht="13.5" hidden="1" thickBot="1" x14ac:dyDescent="0.25">
      <c r="A245" s="30"/>
      <c r="B245" s="3" t="s">
        <v>139</v>
      </c>
      <c r="D245" s="13"/>
      <c r="E245" s="13"/>
      <c r="G245" s="42"/>
    </row>
    <row r="246" spans="1:7" ht="13.5" hidden="1" thickBot="1" x14ac:dyDescent="0.25">
      <c r="A246" s="30"/>
      <c r="B246" s="3" t="s">
        <v>140</v>
      </c>
      <c r="D246" s="3">
        <f>D245*27%</f>
        <v>0</v>
      </c>
      <c r="E246" s="13"/>
      <c r="G246" s="13">
        <f>SUM(D245:D246)</f>
        <v>0</v>
      </c>
    </row>
    <row r="247" spans="1:7" ht="13.5" thickBot="1" x14ac:dyDescent="0.25">
      <c r="A247" s="30"/>
      <c r="B247" s="50" t="s">
        <v>129</v>
      </c>
      <c r="C247" s="51"/>
      <c r="D247" s="51"/>
      <c r="E247" s="51"/>
      <c r="F247" s="51"/>
      <c r="G247" s="52">
        <f>SUM(G225:G243)</f>
        <v>995394.44</v>
      </c>
    </row>
    <row r="248" spans="1:7" ht="13.5" thickBot="1" x14ac:dyDescent="0.25">
      <c r="A248" s="30"/>
      <c r="E248" s="13"/>
    </row>
    <row r="249" spans="1:7" ht="13.5" thickBot="1" x14ac:dyDescent="0.25">
      <c r="A249" s="54" t="s">
        <v>141</v>
      </c>
      <c r="B249" s="55"/>
      <c r="C249" s="55"/>
      <c r="D249" s="55"/>
      <c r="E249" s="55"/>
      <c r="F249" s="55"/>
      <c r="G249" s="52">
        <f>SUM(G247,G221)</f>
        <v>6930047.6248000003</v>
      </c>
    </row>
    <row r="250" spans="1:7" x14ac:dyDescent="0.2">
      <c r="A250" s="30"/>
      <c r="E250" s="13"/>
    </row>
    <row r="251" spans="1:7" x14ac:dyDescent="0.2">
      <c r="A251" s="30"/>
      <c r="E251" s="13"/>
    </row>
    <row r="252" spans="1:7" x14ac:dyDescent="0.2">
      <c r="A252" s="30"/>
      <c r="E252" s="13"/>
    </row>
    <row r="253" spans="1:7" x14ac:dyDescent="0.2">
      <c r="A253" s="30"/>
      <c r="E253" s="13"/>
    </row>
    <row r="254" spans="1:7" x14ac:dyDescent="0.2">
      <c r="A254" s="30"/>
      <c r="E254" s="13"/>
    </row>
    <row r="255" spans="1:7" x14ac:dyDescent="0.2">
      <c r="A255" s="30"/>
      <c r="E255" s="13"/>
    </row>
    <row r="256" spans="1:7" x14ac:dyDescent="0.2">
      <c r="A256" s="30"/>
      <c r="E256" s="13"/>
    </row>
    <row r="257" spans="1:5" x14ac:dyDescent="0.2">
      <c r="A257" s="30"/>
      <c r="E257" s="13"/>
    </row>
    <row r="258" spans="1:5" x14ac:dyDescent="0.2">
      <c r="A258" s="30"/>
      <c r="E258" s="13"/>
    </row>
    <row r="259" spans="1:5" x14ac:dyDescent="0.2">
      <c r="A259" s="30"/>
      <c r="E259" s="13"/>
    </row>
    <row r="260" spans="1:5" x14ac:dyDescent="0.2">
      <c r="A260" s="30"/>
      <c r="E260" s="13"/>
    </row>
    <row r="261" spans="1:5" x14ac:dyDescent="0.2">
      <c r="A261" s="30"/>
      <c r="E261" s="13"/>
    </row>
    <row r="262" spans="1:5" x14ac:dyDescent="0.2">
      <c r="A262" s="30"/>
      <c r="E262" s="13"/>
    </row>
    <row r="263" spans="1:5" x14ac:dyDescent="0.2">
      <c r="A263" s="30"/>
      <c r="E263" s="13"/>
    </row>
    <row r="264" spans="1:5" x14ac:dyDescent="0.2">
      <c r="A264" s="30"/>
      <c r="E264" s="13"/>
    </row>
    <row r="265" spans="1:5" x14ac:dyDescent="0.2">
      <c r="A265" s="30"/>
      <c r="E265" s="13"/>
    </row>
    <row r="266" spans="1:5" x14ac:dyDescent="0.2">
      <c r="A266" s="30"/>
      <c r="E266" s="13"/>
    </row>
    <row r="267" spans="1:5" x14ac:dyDescent="0.2">
      <c r="A267" s="30"/>
      <c r="E267" s="13"/>
    </row>
    <row r="268" spans="1:5" x14ac:dyDescent="0.2">
      <c r="A268" s="30"/>
      <c r="E268" s="13"/>
    </row>
    <row r="269" spans="1:5" x14ac:dyDescent="0.2">
      <c r="A269" s="30"/>
      <c r="E269" s="13"/>
    </row>
    <row r="270" spans="1:5" x14ac:dyDescent="0.2">
      <c r="A270" s="30"/>
      <c r="E270" s="13"/>
    </row>
    <row r="271" spans="1:5" x14ac:dyDescent="0.2">
      <c r="A271" s="30"/>
      <c r="E271" s="13"/>
    </row>
    <row r="272" spans="1:5" x14ac:dyDescent="0.2">
      <c r="A272" s="30"/>
      <c r="E272" s="13"/>
    </row>
    <row r="273" spans="1:5" x14ac:dyDescent="0.2">
      <c r="A273" s="30"/>
      <c r="E273" s="13"/>
    </row>
    <row r="274" spans="1:5" x14ac:dyDescent="0.2">
      <c r="A274" s="30"/>
      <c r="E274" s="13"/>
    </row>
    <row r="275" spans="1:5" x14ac:dyDescent="0.2">
      <c r="A275" s="30"/>
      <c r="E275" s="13"/>
    </row>
    <row r="276" spans="1:5" x14ac:dyDescent="0.2">
      <c r="A276" s="30"/>
      <c r="E276" s="13"/>
    </row>
    <row r="277" spans="1:5" x14ac:dyDescent="0.2">
      <c r="A277" s="30"/>
      <c r="E277" s="13"/>
    </row>
    <row r="278" spans="1:5" x14ac:dyDescent="0.2">
      <c r="A278" s="30"/>
      <c r="E278" s="13"/>
    </row>
    <row r="279" spans="1:5" x14ac:dyDescent="0.2">
      <c r="A279" s="30"/>
      <c r="E279" s="13"/>
    </row>
    <row r="280" spans="1:5" x14ac:dyDescent="0.2">
      <c r="A280" s="30"/>
      <c r="E280" s="13"/>
    </row>
    <row r="281" spans="1:5" x14ac:dyDescent="0.2">
      <c r="A281" s="30"/>
      <c r="E281" s="13"/>
    </row>
    <row r="282" spans="1:5" x14ac:dyDescent="0.2">
      <c r="A282" s="30"/>
      <c r="E282" s="13"/>
    </row>
    <row r="283" spans="1:5" x14ac:dyDescent="0.2">
      <c r="A283" s="30"/>
      <c r="E283" s="13"/>
    </row>
    <row r="284" spans="1:5" x14ac:dyDescent="0.2">
      <c r="A284" s="30"/>
      <c r="E284" s="13"/>
    </row>
    <row r="285" spans="1:5" x14ac:dyDescent="0.2">
      <c r="A285" s="30"/>
      <c r="E285" s="13"/>
    </row>
    <row r="286" spans="1:5" x14ac:dyDescent="0.2">
      <c r="A286" s="30"/>
      <c r="E286" s="13"/>
    </row>
    <row r="302" spans="1:1" x14ac:dyDescent="0.2">
      <c r="A302" s="3"/>
    </row>
    <row r="303" spans="1:1" x14ac:dyDescent="0.2">
      <c r="A303" s="3"/>
    </row>
    <row r="304" spans="1:1" x14ac:dyDescent="0.2">
      <c r="A304" s="3"/>
    </row>
    <row r="305" spans="1:1" x14ac:dyDescent="0.2">
      <c r="A305" s="3"/>
    </row>
    <row r="306" spans="1:1" x14ac:dyDescent="0.2">
      <c r="A306" s="3"/>
    </row>
    <row r="307" spans="1:1" x14ac:dyDescent="0.2">
      <c r="A307" s="3"/>
    </row>
  </sheetData>
  <mergeCells count="6">
    <mergeCell ref="A34:G34"/>
    <mergeCell ref="A2:G2"/>
    <mergeCell ref="A3:G3"/>
    <mergeCell ref="A5:G5"/>
    <mergeCell ref="A7:G7"/>
    <mergeCell ref="A16:G16"/>
  </mergeCells>
  <pageMargins left="0.7" right="0.7" top="0.75" bottom="0.75" header="0.3" footer="0.3"/>
  <pageSetup paperSize="9" scale="7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2019-02-12T10:37:58Z</dcterms:modified>
</cp:coreProperties>
</file>