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filterPrivacy="1" defaultThemeVersion="124226"/>
  <xr:revisionPtr revIDLastSave="0" documentId="13_ncr:1_{8153E95A-0C9B-4513-B052-60B2DF29BF87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2019." sheetId="1" r:id="rId1"/>
    <sheet name="01" sheetId="4" r:id="rId2"/>
    <sheet name="20190101_Létszám " sheetId="3" r:id="rId3"/>
  </sheets>
  <definedNames>
    <definedName name="_xlnm.Print_Area" localSheetId="1">'01'!$A$1:$AK$192</definedName>
  </definedNames>
  <calcPr calcId="181029" iterateDelta="1E-4"/>
</workbook>
</file>

<file path=xl/calcChain.xml><?xml version="1.0" encoding="utf-8"?>
<calcChain xmlns="http://schemas.openxmlformats.org/spreadsheetml/2006/main">
  <c r="AJ189" i="4" l="1"/>
  <c r="AK188" i="4"/>
  <c r="AJ186" i="4"/>
  <c r="AI186" i="4"/>
  <c r="AI189" i="4" s="1"/>
  <c r="AH186" i="4"/>
  <c r="AH189" i="4" s="1"/>
  <c r="AG186" i="4"/>
  <c r="AK186" i="4" s="1"/>
  <c r="AK184" i="4"/>
  <c r="AK183" i="4"/>
  <c r="AK182" i="4"/>
  <c r="AK181" i="4"/>
  <c r="AK180" i="4"/>
  <c r="AK179" i="4"/>
  <c r="AJ178" i="4"/>
  <c r="AI178" i="4"/>
  <c r="AH178" i="4"/>
  <c r="AG178" i="4"/>
  <c r="AK178" i="4" s="1"/>
  <c r="AK177" i="4"/>
  <c r="AK176" i="4"/>
  <c r="AK175" i="4"/>
  <c r="AK174" i="4"/>
  <c r="AJ173" i="4"/>
  <c r="AI173" i="4"/>
  <c r="AH173" i="4"/>
  <c r="AG173" i="4"/>
  <c r="AK173" i="4" s="1"/>
  <c r="AK172" i="4"/>
  <c r="AK171" i="4"/>
  <c r="AK170" i="4"/>
  <c r="AK169" i="4"/>
  <c r="AK168" i="4"/>
  <c r="AK167" i="4"/>
  <c r="AK166" i="4"/>
  <c r="AJ164" i="4"/>
  <c r="AI164" i="4"/>
  <c r="AH164" i="4"/>
  <c r="AG164" i="4"/>
  <c r="AK164" i="4" s="1"/>
  <c r="AJ162" i="4"/>
  <c r="AI162" i="4"/>
  <c r="AH162" i="4"/>
  <c r="AG162" i="4"/>
  <c r="AK162" i="4" s="1"/>
  <c r="AK159" i="4"/>
  <c r="AK158" i="4"/>
  <c r="AK157" i="4"/>
  <c r="AK156" i="4"/>
  <c r="AJ155" i="4"/>
  <c r="AJ165" i="4" s="1"/>
  <c r="AI155" i="4"/>
  <c r="AI165" i="4" s="1"/>
  <c r="AH155" i="4"/>
  <c r="AH165" i="4" s="1"/>
  <c r="AG155" i="4"/>
  <c r="AG165" i="4" s="1"/>
  <c r="AK165" i="4" s="1"/>
  <c r="AK151" i="4"/>
  <c r="AK150" i="4"/>
  <c r="AK149" i="4"/>
  <c r="AK148" i="4"/>
  <c r="AK144" i="4"/>
  <c r="AJ142" i="4"/>
  <c r="AI142" i="4"/>
  <c r="AH142" i="4"/>
  <c r="AG142" i="4"/>
  <c r="AK142" i="4" s="1"/>
  <c r="AK138" i="4"/>
  <c r="AJ137" i="4"/>
  <c r="AI137" i="4"/>
  <c r="AH137" i="4"/>
  <c r="AG137" i="4"/>
  <c r="AK137" i="4" s="1"/>
  <c r="AJ135" i="4"/>
  <c r="AI135" i="4"/>
  <c r="AH135" i="4"/>
  <c r="AG135" i="4"/>
  <c r="AK135" i="4" s="1"/>
  <c r="AK133" i="4"/>
  <c r="AK132" i="4"/>
  <c r="AJ131" i="4"/>
  <c r="AI131" i="4"/>
  <c r="AH131" i="4"/>
  <c r="AG131" i="4"/>
  <c r="AK131" i="4" s="1"/>
  <c r="AJ129" i="4"/>
  <c r="AJ143" i="4" s="1"/>
  <c r="AI129" i="4"/>
  <c r="AI143" i="4" s="1"/>
  <c r="AH129" i="4"/>
  <c r="AH143" i="4" s="1"/>
  <c r="AG129" i="4"/>
  <c r="AG143" i="4" s="1"/>
  <c r="AK143" i="4" s="1"/>
  <c r="AJ125" i="4"/>
  <c r="AI125" i="4"/>
  <c r="AH125" i="4"/>
  <c r="AG125" i="4"/>
  <c r="AK120" i="4"/>
  <c r="AK119" i="4"/>
  <c r="AK118" i="4"/>
  <c r="AJ117" i="4"/>
  <c r="AJ126" i="4" s="1"/>
  <c r="AI117" i="4"/>
  <c r="AH117" i="4"/>
  <c r="AH126" i="4" s="1"/>
  <c r="AG117" i="4"/>
  <c r="AJ114" i="4"/>
  <c r="AI114" i="4"/>
  <c r="AH114" i="4"/>
  <c r="AG114" i="4"/>
  <c r="AK114" i="4" s="1"/>
  <c r="AJ112" i="4"/>
  <c r="AJ115" i="4" s="1"/>
  <c r="AI112" i="4"/>
  <c r="AI115" i="4" s="1"/>
  <c r="AH112" i="4"/>
  <c r="AH115" i="4" s="1"/>
  <c r="AG112" i="4"/>
  <c r="AG115" i="4" s="1"/>
  <c r="AJ109" i="4"/>
  <c r="AI109" i="4"/>
  <c r="AI110" i="4" s="1"/>
  <c r="AH109" i="4"/>
  <c r="AG109" i="4"/>
  <c r="AJ104" i="4"/>
  <c r="AI104" i="4"/>
  <c r="AH104" i="4"/>
  <c r="AG104" i="4"/>
  <c r="AK101" i="4"/>
  <c r="AJ100" i="4"/>
  <c r="AI100" i="4"/>
  <c r="AH100" i="4"/>
  <c r="AG100" i="4"/>
  <c r="AK100" i="4" s="1"/>
  <c r="AK98" i="4"/>
  <c r="AJ97" i="4"/>
  <c r="AI97" i="4"/>
  <c r="AH97" i="4"/>
  <c r="AG97" i="4"/>
  <c r="AK97" i="4" s="1"/>
  <c r="AJ95" i="4"/>
  <c r="AJ110" i="4" s="1"/>
  <c r="AI95" i="4"/>
  <c r="AH95" i="4"/>
  <c r="AG95" i="4"/>
  <c r="AJ90" i="4"/>
  <c r="AJ91" i="4" s="1"/>
  <c r="AI90" i="4"/>
  <c r="AH90" i="4"/>
  <c r="AG90" i="4"/>
  <c r="AK90" i="4" s="1"/>
  <c r="AJ88" i="4"/>
  <c r="AI88" i="4"/>
  <c r="AH88" i="4"/>
  <c r="AH91" i="4" s="1"/>
  <c r="AG88" i="4"/>
  <c r="AG91" i="4" s="1"/>
  <c r="AJ84" i="4"/>
  <c r="AI84" i="4"/>
  <c r="AH84" i="4"/>
  <c r="AG84" i="4"/>
  <c r="AK84" i="4" s="1"/>
  <c r="AJ81" i="4"/>
  <c r="AI81" i="4"/>
  <c r="AH81" i="4"/>
  <c r="AG81" i="4"/>
  <c r="AJ74" i="4"/>
  <c r="AJ85" i="4" s="1"/>
  <c r="AI74" i="4"/>
  <c r="AI85" i="4" s="1"/>
  <c r="AH74" i="4"/>
  <c r="AH85" i="4" s="1"/>
  <c r="AG74" i="4"/>
  <c r="AK74" i="4" s="1"/>
  <c r="AJ67" i="4"/>
  <c r="AI67" i="4"/>
  <c r="AH67" i="4"/>
  <c r="AG67" i="4"/>
  <c r="AK65" i="4"/>
  <c r="AK64" i="4"/>
  <c r="AK63" i="4"/>
  <c r="AK62" i="4"/>
  <c r="AK61" i="4"/>
  <c r="AK60" i="4"/>
  <c r="AK59" i="4"/>
  <c r="AL67" i="4" s="1"/>
  <c r="AJ56" i="4"/>
  <c r="AI56" i="4"/>
  <c r="AH56" i="4"/>
  <c r="AG56" i="4"/>
  <c r="AK56" i="4" s="1"/>
  <c r="AK55" i="4"/>
  <c r="AK54" i="4"/>
  <c r="AJ53" i="4"/>
  <c r="AI53" i="4"/>
  <c r="AH53" i="4"/>
  <c r="AG53" i="4"/>
  <c r="AK53" i="4" s="1"/>
  <c r="AK52" i="4"/>
  <c r="AK51" i="4"/>
  <c r="AJ50" i="4"/>
  <c r="AI50" i="4"/>
  <c r="AI57" i="4" s="1"/>
  <c r="AH50" i="4"/>
  <c r="AG50" i="4"/>
  <c r="AK50" i="4" s="1"/>
  <c r="AK49" i="4"/>
  <c r="AK48" i="4"/>
  <c r="AJ46" i="4"/>
  <c r="AI46" i="4"/>
  <c r="AH46" i="4"/>
  <c r="AG46" i="4"/>
  <c r="AK46" i="4" s="1"/>
  <c r="AK45" i="4"/>
  <c r="AK44" i="4"/>
  <c r="AK43" i="4"/>
  <c r="AJ42" i="4"/>
  <c r="AI42" i="4"/>
  <c r="AH42" i="4"/>
  <c r="AG42" i="4"/>
  <c r="AK41" i="4"/>
  <c r="AJ40" i="4"/>
  <c r="AI40" i="4"/>
  <c r="AH40" i="4"/>
  <c r="AG40" i="4"/>
  <c r="AK39" i="4"/>
  <c r="AJ38" i="4"/>
  <c r="AI38" i="4"/>
  <c r="AH38" i="4"/>
  <c r="AG38" i="4"/>
  <c r="AK38" i="4" s="1"/>
  <c r="AK37" i="4"/>
  <c r="AJ36" i="4"/>
  <c r="AI36" i="4"/>
  <c r="AH36" i="4"/>
  <c r="AG36" i="4"/>
  <c r="AK35" i="4"/>
  <c r="AK34" i="4"/>
  <c r="AK33" i="4"/>
  <c r="AK32" i="4"/>
  <c r="AK31" i="4"/>
  <c r="AK30" i="4"/>
  <c r="AK29" i="4"/>
  <c r="AJ28" i="4"/>
  <c r="AI28" i="4"/>
  <c r="AH28" i="4"/>
  <c r="AG28" i="4"/>
  <c r="AK28" i="4" s="1"/>
  <c r="AK27" i="4"/>
  <c r="AJ26" i="4"/>
  <c r="AI26" i="4"/>
  <c r="AH26" i="4"/>
  <c r="AG26" i="4"/>
  <c r="AK26" i="4" s="1"/>
  <c r="AK25" i="4"/>
  <c r="AJ24" i="4"/>
  <c r="AI24" i="4"/>
  <c r="AH24" i="4"/>
  <c r="AG24" i="4"/>
  <c r="AK24" i="4" s="1"/>
  <c r="AK23" i="4"/>
  <c r="AK22" i="4"/>
  <c r="AJ21" i="4"/>
  <c r="AI21" i="4"/>
  <c r="AH21" i="4"/>
  <c r="AG21" i="4"/>
  <c r="AK21" i="4" s="1"/>
  <c r="AK20" i="4"/>
  <c r="AJ19" i="4"/>
  <c r="AI19" i="4"/>
  <c r="AH19" i="4"/>
  <c r="AG19" i="4"/>
  <c r="AK19" i="4" s="1"/>
  <c r="AK18" i="4"/>
  <c r="AJ17" i="4"/>
  <c r="AJ47" i="4" s="1"/>
  <c r="AI17" i="4"/>
  <c r="AI47" i="4" s="1"/>
  <c r="AH17" i="4"/>
  <c r="AG17" i="4"/>
  <c r="AK17" i="4" s="1"/>
  <c r="AK16" i="4"/>
  <c r="AK15" i="4"/>
  <c r="AK14" i="4"/>
  <c r="AK13" i="4"/>
  <c r="AK12" i="4"/>
  <c r="AK11" i="4"/>
  <c r="AK81" i="4" l="1"/>
  <c r="AI126" i="4"/>
  <c r="AK125" i="4"/>
  <c r="AK117" i="4"/>
  <c r="AH110" i="4"/>
  <c r="AK109" i="4"/>
  <c r="AK104" i="4"/>
  <c r="AI91" i="4"/>
  <c r="AK91" i="4" s="1"/>
  <c r="AK67" i="4"/>
  <c r="AK42" i="4"/>
  <c r="AJ57" i="4"/>
  <c r="AH57" i="4"/>
  <c r="AK40" i="4"/>
  <c r="AK36" i="4"/>
  <c r="AH47" i="4"/>
  <c r="AH58" i="4" s="1"/>
  <c r="AG110" i="4"/>
  <c r="AJ58" i="4"/>
  <c r="AJ127" i="4"/>
  <c r="AK115" i="4"/>
  <c r="AI58" i="4"/>
  <c r="AH127" i="4"/>
  <c r="AG47" i="4"/>
  <c r="AG85" i="4"/>
  <c r="AK85" i="4" s="1"/>
  <c r="AK95" i="4"/>
  <c r="AK112" i="4"/>
  <c r="AG126" i="4"/>
  <c r="AK155" i="4"/>
  <c r="AK88" i="4"/>
  <c r="AG189" i="4"/>
  <c r="AK189" i="4" s="1"/>
  <c r="AG57" i="4"/>
  <c r="AK129" i="4"/>
  <c r="F175" i="1"/>
  <c r="AK110" i="4" l="1"/>
  <c r="AI127" i="4"/>
  <c r="AI190" i="4"/>
  <c r="AK47" i="4"/>
  <c r="AH190" i="4"/>
  <c r="AG58" i="4"/>
  <c r="AK57" i="4"/>
  <c r="AG127" i="4"/>
  <c r="AK126" i="4"/>
  <c r="AJ190" i="4"/>
  <c r="H141" i="1"/>
  <c r="H163" i="1"/>
  <c r="AK127" i="4" l="1"/>
  <c r="AK58" i="4"/>
  <c r="AL190" i="4" s="1"/>
  <c r="AG190" i="4"/>
  <c r="AK190" i="4" s="1"/>
  <c r="G301" i="1"/>
  <c r="G295" i="1"/>
  <c r="H229" i="1"/>
  <c r="H219" i="1"/>
  <c r="H200" i="1"/>
  <c r="H195" i="1"/>
  <c r="H190" i="1"/>
  <c r="E224" i="1"/>
  <c r="F161" i="1"/>
  <c r="C151" i="1"/>
  <c r="C152" i="1"/>
  <c r="B150" i="1"/>
  <c r="B156" i="1"/>
  <c r="E160" i="1"/>
  <c r="C82" i="1"/>
  <c r="H268" i="1" l="1"/>
  <c r="H269" i="1"/>
  <c r="H270" i="1"/>
  <c r="H272" i="1"/>
  <c r="H273" i="1"/>
  <c r="H275" i="1"/>
  <c r="H276" i="1"/>
  <c r="H280" i="1"/>
  <c r="H281" i="1"/>
  <c r="H267" i="1"/>
  <c r="G277" i="1"/>
  <c r="E235" i="1"/>
  <c r="E236" i="1" s="1"/>
  <c r="H236" i="1" s="1"/>
  <c r="E229" i="1"/>
  <c r="H224" i="1"/>
  <c r="H222" i="1"/>
  <c r="H182" i="1"/>
  <c r="H177" i="1"/>
  <c r="F168" i="1"/>
  <c r="B147" i="1"/>
  <c r="H238" i="1" l="1"/>
  <c r="G284" i="1"/>
  <c r="C81" i="1" l="1"/>
  <c r="C80" i="1"/>
  <c r="C79" i="1"/>
  <c r="C78" i="1"/>
  <c r="E108" i="1"/>
  <c r="C83" i="1" l="1"/>
  <c r="E302" i="1"/>
  <c r="F277" i="1"/>
  <c r="E277" i="1"/>
  <c r="E284" i="1" s="1"/>
  <c r="B257" i="1"/>
  <c r="E257" i="1" s="1"/>
  <c r="B256" i="1"/>
  <c r="E256" i="1" s="1"/>
  <c r="E249" i="1"/>
  <c r="E248" i="1"/>
  <c r="H243" i="1"/>
  <c r="H44" i="1" s="1"/>
  <c r="E217" i="1"/>
  <c r="A158" i="1"/>
  <c r="B158" i="1" s="1"/>
  <c r="E158" i="1" s="1"/>
  <c r="E156" i="1"/>
  <c r="B152" i="1"/>
  <c r="A160" i="1" s="1"/>
  <c r="B160" i="1" s="1"/>
  <c r="B151" i="1"/>
  <c r="E151" i="1" s="1"/>
  <c r="E150" i="1"/>
  <c r="E147" i="1"/>
  <c r="E146" i="1"/>
  <c r="F139" i="1"/>
  <c r="E131" i="1"/>
  <c r="F131" i="1" s="1"/>
  <c r="E127" i="1"/>
  <c r="E124" i="1"/>
  <c r="E121" i="1"/>
  <c r="F121" i="1" s="1"/>
  <c r="E116" i="1"/>
  <c r="E117" i="1" s="1"/>
  <c r="F117" i="1" s="1"/>
  <c r="E113" i="1"/>
  <c r="F113" i="1" s="1"/>
  <c r="E109" i="1"/>
  <c r="E107" i="1"/>
  <c r="E106" i="1"/>
  <c r="E105" i="1"/>
  <c r="E104" i="1"/>
  <c r="H97" i="1"/>
  <c r="H42" i="1" s="1"/>
  <c r="G286" i="1" s="1"/>
  <c r="E91" i="1"/>
  <c r="D60" i="1"/>
  <c r="G34" i="1"/>
  <c r="H33" i="1"/>
  <c r="E110" i="1" l="1"/>
  <c r="B144" i="1"/>
  <c r="E144" i="1" s="1"/>
  <c r="F284" i="1"/>
  <c r="H284" i="1" s="1"/>
  <c r="H277" i="1"/>
  <c r="H286" i="1"/>
  <c r="F288" i="1"/>
  <c r="G288" i="1"/>
  <c r="F110" i="1"/>
  <c r="E251" i="1"/>
  <c r="F251" i="1" s="1"/>
  <c r="H253" i="1" s="1"/>
  <c r="E128" i="1"/>
  <c r="F128" i="1" s="1"/>
  <c r="B145" i="1" s="1"/>
  <c r="G40" i="1"/>
  <c r="H40" i="1" s="1"/>
  <c r="E83" i="1"/>
  <c r="E152" i="1"/>
  <c r="E153" i="1" s="1"/>
  <c r="F153" i="1" s="1"/>
  <c r="E258" i="1"/>
  <c r="F258" i="1" s="1"/>
  <c r="H260" i="1" s="1"/>
  <c r="H262" i="1" s="1"/>
  <c r="H83" i="1" l="1"/>
  <c r="H93" i="1" s="1"/>
  <c r="H15" i="1"/>
  <c r="F135" i="1"/>
  <c r="H10" i="1" s="1"/>
  <c r="H288" i="1"/>
  <c r="E145" i="1"/>
  <c r="E148" i="1" s="1"/>
  <c r="F148" i="1" s="1"/>
  <c r="H17" i="1"/>
  <c r="F301" i="1" s="1"/>
  <c r="H301" i="1" s="1"/>
  <c r="H19" i="1" l="1"/>
  <c r="G299" i="1"/>
  <c r="H295" i="1"/>
  <c r="H299" i="1" l="1"/>
  <c r="H13" i="1"/>
  <c r="G297" i="1" s="1"/>
  <c r="G302" i="1" s="1"/>
  <c r="H264" i="1"/>
  <c r="H46" i="1" l="1"/>
  <c r="F56" i="1" s="1"/>
  <c r="H297" i="1"/>
  <c r="F302" i="1"/>
  <c r="H302" i="1" s="1"/>
  <c r="F292" i="1"/>
  <c r="G290" i="1" l="1"/>
  <c r="H290" i="1" s="1"/>
  <c r="H48" i="1"/>
  <c r="F58" i="1"/>
  <c r="F57" i="1"/>
  <c r="F59" i="1"/>
  <c r="H59" i="1" s="1"/>
  <c r="G292" i="1" l="1"/>
  <c r="H292" i="1" s="1"/>
  <c r="H57" i="1"/>
  <c r="F60" i="1"/>
</calcChain>
</file>

<file path=xl/sharedStrings.xml><?xml version="1.0" encoding="utf-8"?>
<sst xmlns="http://schemas.openxmlformats.org/spreadsheetml/2006/main" count="625" uniqueCount="574">
  <si>
    <t>NYŐGÉRI CSICSERGŐ ÓVODA</t>
  </si>
  <si>
    <t>KÖLTSÉGVETÉSE</t>
  </si>
  <si>
    <t>KIADÁSOK</t>
  </si>
  <si>
    <t xml:space="preserve">Rendszeres és nem rendszeres </t>
  </si>
  <si>
    <t>személyi juttatások</t>
  </si>
  <si>
    <t>Munkaadókat terhelő járulékok</t>
  </si>
  <si>
    <t>Dologi kiadások</t>
  </si>
  <si>
    <t>Felhalmozási kiadások</t>
  </si>
  <si>
    <t>KIADÁSOK ÖSSZESEN:</t>
  </si>
  <si>
    <t>BEVÉTELEK</t>
  </si>
  <si>
    <t>Pedagógusok bértámogatása 2018/2019. tanév</t>
  </si>
  <si>
    <t>Segítők bértámogatása 2018/2019. tanév</t>
  </si>
  <si>
    <t>Ped.bértámogatásának pótlólagos összege</t>
  </si>
  <si>
    <t>Társulás által fennt.óvod.bej.gyerm.utaztatása 8. hónap</t>
  </si>
  <si>
    <t>Társulás által fennt.óvod.bej.gyerm.utaztatása 4. hónap</t>
  </si>
  <si>
    <t>Köznevelési feladatok összesen</t>
  </si>
  <si>
    <t>Gyermekétkeztetés támogatása</t>
  </si>
  <si>
    <t>A finszírozás szempontjából elismert dolgozók bértámogatása</t>
  </si>
  <si>
    <t>Gyermekétkeztetés üzemeltetési támogatása</t>
  </si>
  <si>
    <t>Állami pénzek összesen</t>
  </si>
  <si>
    <t>Térítési díj bevétel</t>
  </si>
  <si>
    <t>Önkormányzatok által finanszírozandó</t>
  </si>
  <si>
    <t>BEVÉTELEK ÖSSZESEN:</t>
  </si>
  <si>
    <t xml:space="preserve">gyermeklétszám szerint </t>
  </si>
  <si>
    <t>Bejcre jutó rész</t>
  </si>
  <si>
    <t>fő</t>
  </si>
  <si>
    <t>Nyőgérre jutó rész:</t>
  </si>
  <si>
    <t>Sótonyra jutó rész:</t>
  </si>
  <si>
    <t>Összesen:</t>
  </si>
  <si>
    <t>096015</t>
  </si>
  <si>
    <t>Gyermekétkeztetés köznevelési intézményben</t>
  </si>
  <si>
    <t>Egyéb üz.anyag</t>
  </si>
  <si>
    <t>Egyéb anyag vásárlás</t>
  </si>
  <si>
    <t>053321</t>
  </si>
  <si>
    <t xml:space="preserve">Vásárolt élelmezés </t>
  </si>
  <si>
    <t>0533719</t>
  </si>
  <si>
    <t>Konyhai maradék elszállítása</t>
  </si>
  <si>
    <t>Konyha kialakításával kapcs. ktg-ek</t>
  </si>
  <si>
    <t>05351112</t>
  </si>
  <si>
    <t>Áfa</t>
  </si>
  <si>
    <t>0564112</t>
  </si>
  <si>
    <t>KÉ tárgyi eszköz</t>
  </si>
  <si>
    <t>Mikrosütő vásárlása</t>
  </si>
  <si>
    <t>0567121</t>
  </si>
  <si>
    <t>KÉ tárgyi eszköz áfája</t>
  </si>
  <si>
    <t>Összesen</t>
  </si>
  <si>
    <t>Kormányzati funkció kiadásai összesen</t>
  </si>
  <si>
    <t>094051</t>
  </si>
  <si>
    <t>Térítési díj bevétele</t>
  </si>
  <si>
    <t>Kormányzati funkció bevételei</t>
  </si>
  <si>
    <t>091110</t>
  </si>
  <si>
    <t>Óvodai nevelés, ellátás szakmai feladatai</t>
  </si>
  <si>
    <t>091140</t>
  </si>
  <si>
    <t>Óvodai nevelés, ellátás működtetési feladatai</t>
  </si>
  <si>
    <t>Alapilletmények (szem.ill., ktv., ka.)</t>
  </si>
  <si>
    <t>(2 fő óvodapedagógus, 1 fő dajka)</t>
  </si>
  <si>
    <t xml:space="preserve">Alapilletmény </t>
  </si>
  <si>
    <t>Egyéb kötelező ill.pótlék</t>
  </si>
  <si>
    <t>Vezetői pótlék</t>
  </si>
  <si>
    <t>05110119</t>
  </si>
  <si>
    <t>Egyéb juttatás</t>
  </si>
  <si>
    <t>Szabadság megváltás</t>
  </si>
  <si>
    <t>0511061</t>
  </si>
  <si>
    <t>Jubileumi jutalom</t>
  </si>
  <si>
    <t xml:space="preserve">2 havi alapbér </t>
  </si>
  <si>
    <t>25 éves jub.jutalom</t>
  </si>
  <si>
    <t>5 havi alapbér</t>
  </si>
  <si>
    <t>40 éves jub.jut.</t>
  </si>
  <si>
    <t>0511</t>
  </si>
  <si>
    <t>Foglalkoztatottak személyi juttatásai</t>
  </si>
  <si>
    <t>Reprezentáció</t>
  </si>
  <si>
    <t>0512</t>
  </si>
  <si>
    <t>Külső személyi juttatások</t>
  </si>
  <si>
    <t>051</t>
  </si>
  <si>
    <t>SZEMÉLYI JUTTATÁSOK</t>
  </si>
  <si>
    <t>05211</t>
  </si>
  <si>
    <t>Szociális hozzájárulási adó</t>
  </si>
  <si>
    <t>telefon</t>
  </si>
  <si>
    <t>repr.után</t>
  </si>
  <si>
    <t>Munkáltatót terhelő Szja</t>
  </si>
  <si>
    <t>Telefon magáncélú használata után</t>
  </si>
  <si>
    <t>Reprezentáció után kifizetői adó</t>
  </si>
  <si>
    <t>052</t>
  </si>
  <si>
    <t>MUNKAADÓKAT TERHELÓ JÁRULÉKOK ÉS SZJA</t>
  </si>
  <si>
    <t>Gyógyszer</t>
  </si>
  <si>
    <t>Vegyszer</t>
  </si>
  <si>
    <t>Egyéb szakmai anyag</t>
  </si>
  <si>
    <t>Szakmai anyagok</t>
  </si>
  <si>
    <t>Irodaszer, nyomtatvány</t>
  </si>
  <si>
    <t>Hajtó és kenőanyag</t>
  </si>
  <si>
    <t>Munkaruha</t>
  </si>
  <si>
    <t>Egyéb üzemeltetési anyag</t>
  </si>
  <si>
    <t>Üzemeltetési anyagok</t>
  </si>
  <si>
    <t>0531</t>
  </si>
  <si>
    <t>Készletbeszerzés</t>
  </si>
  <si>
    <t>Internet (adatátviteli c.)</t>
  </si>
  <si>
    <t>Telefon (nem adatátviteli c.)</t>
  </si>
  <si>
    <t>0532</t>
  </si>
  <si>
    <t>Kommunikációs szolgáltatások</t>
  </si>
  <si>
    <t>Villamosenergia</t>
  </si>
  <si>
    <t>Gázenergia</t>
  </si>
  <si>
    <t>Víz és csatornadíj</t>
  </si>
  <si>
    <t>053341</t>
  </si>
  <si>
    <t>Karbantartási, kisjavítási szolg.</t>
  </si>
  <si>
    <t>Egyéb karbantartás</t>
  </si>
  <si>
    <t>Egyéb szakmai szolgáltatás</t>
  </si>
  <si>
    <t>Továbbképzés, vizsgadíj</t>
  </si>
  <si>
    <t>Biztosítási, szolgáltatási díjak</t>
  </si>
  <si>
    <t>Épületbiztosítás</t>
  </si>
  <si>
    <t>Pénzügyi, befekt. szolgáltatások díja</t>
  </si>
  <si>
    <t>Szállítási szolgáltatási díj</t>
  </si>
  <si>
    <t>Társulás óvodájába bejáró gyermekek utaztatása</t>
  </si>
  <si>
    <t>megállapodás alapján</t>
  </si>
  <si>
    <t>Egyéb üzemeltetés fenntartás</t>
  </si>
  <si>
    <t>Szemétszállítás</t>
  </si>
  <si>
    <t>Fogl. Eü.</t>
  </si>
  <si>
    <t>0533</t>
  </si>
  <si>
    <t>Belföldi kiküldetés</t>
  </si>
  <si>
    <t>Kiküldetések</t>
  </si>
  <si>
    <t>Díjak, egyéb befizetések</t>
  </si>
  <si>
    <t xml:space="preserve">Kamat, pótlék </t>
  </si>
  <si>
    <t>tornaeszközök</t>
  </si>
  <si>
    <t>udvari játékok</t>
  </si>
  <si>
    <t>Kormányzati funkció kiadásai</t>
  </si>
  <si>
    <t>Egyéb működési bevételek</t>
  </si>
  <si>
    <t>Áramdíj, vízdíj befizetésből eredő egyéb bevételek</t>
  </si>
  <si>
    <t>091120</t>
  </si>
  <si>
    <t>SNI-s gyermekek ellátása</t>
  </si>
  <si>
    <t>0512211</t>
  </si>
  <si>
    <t>Megbízási díj</t>
  </si>
  <si>
    <t>logopédus+gyógypedagógus</t>
  </si>
  <si>
    <t>jan-jún</t>
  </si>
  <si>
    <t>Bevételek</t>
  </si>
  <si>
    <t>2017.</t>
  </si>
  <si>
    <t>2018.</t>
  </si>
  <si>
    <t>Változás</t>
  </si>
  <si>
    <t xml:space="preserve">Pedagógusok bértámogatása </t>
  </si>
  <si>
    <t xml:space="preserve">Segítők bértámogatása </t>
  </si>
  <si>
    <t xml:space="preserve">Óvoda működtetés támogatása </t>
  </si>
  <si>
    <t>Társulás által fennt.óvod.bej.gyerm.utaztat.</t>
  </si>
  <si>
    <t>Finszírozás szempontjából elismert dolgozók bértám.</t>
  </si>
  <si>
    <t>150 000</t>
  </si>
  <si>
    <t>192 000</t>
  </si>
  <si>
    <t>Kiadások</t>
  </si>
  <si>
    <t>Rendszeres és nem rendszeres személyi juttatások</t>
  </si>
  <si>
    <t>felhalmozási kiadások</t>
  </si>
  <si>
    <t>Tervezet</t>
  </si>
  <si>
    <t xml:space="preserve">2019. ÉVI </t>
  </si>
  <si>
    <t>Önkormányzati finanszírozás 2019. január 1-i</t>
  </si>
  <si>
    <t>Bejcgyertyános</t>
  </si>
  <si>
    <t>Gyermeklétszám alakulása 2019. január 1-től finanszírozáshoz</t>
  </si>
  <si>
    <t>Károlyi Rikárdó</t>
  </si>
  <si>
    <t>Nyőgér</t>
  </si>
  <si>
    <t>Gyűrű Flórián</t>
  </si>
  <si>
    <t>Mihlovics Johanna Flóra</t>
  </si>
  <si>
    <t>Nagy-Herczeg Barnabás</t>
  </si>
  <si>
    <t>Nagy Herczeg Domonkos</t>
  </si>
  <si>
    <t>Németh Patricia</t>
  </si>
  <si>
    <t>Szabó-Nagy hanna</t>
  </si>
  <si>
    <t>Szalai Flóra Szabrina</t>
  </si>
  <si>
    <t>Szalai Norbert</t>
  </si>
  <si>
    <t>Sótny</t>
  </si>
  <si>
    <t>Antal Bálint</t>
  </si>
  <si>
    <t>Fülöp Jána</t>
  </si>
  <si>
    <t>Fülöp Lia</t>
  </si>
  <si>
    <t>Petrőczi Bencze Olivér</t>
  </si>
  <si>
    <t>Siller Szandra</t>
  </si>
  <si>
    <t>Szabó Dóra</t>
  </si>
  <si>
    <t>Szabó Justin Gábor</t>
  </si>
  <si>
    <t>Szabó Jázmin</t>
  </si>
  <si>
    <t>Szakál Balázs</t>
  </si>
  <si>
    <t>Szakál Máté</t>
  </si>
  <si>
    <t>Szaniszló Attila</t>
  </si>
  <si>
    <t>Tóth Áron</t>
  </si>
  <si>
    <t>Zsigmond Ármin Zoltán</t>
  </si>
  <si>
    <t xml:space="preserve">Összesen 23 fő. Statisztikához képest változás: Szabó Jázmin nem szerepel a statisztikában, mert 2018. december 31-ig nem töltötte be a 3. életévét, </t>
  </si>
  <si>
    <t>Gábor Zénó</t>
  </si>
  <si>
    <t>Gábor Zénó Január 3-tól óvodás. Statisztikában szereplő Auer Levente Zalán 2018. október közepétől más óvodába jár.</t>
  </si>
  <si>
    <t>Festés</t>
  </si>
  <si>
    <t>Közlekedési költségtérítések</t>
  </si>
  <si>
    <t>Függöny, karnis, lábtörlők..</t>
  </si>
  <si>
    <t>Munkavédelem</t>
  </si>
  <si>
    <t>Pedagógusok bértámogatása 2019/2020. tanév</t>
  </si>
  <si>
    <t>Segítők bértámogatása 2019/2020. tanév</t>
  </si>
  <si>
    <t>Óvoda működtetés támogatása  2018/2019. tanév</t>
  </si>
  <si>
    <t xml:space="preserve">Óvoda működtetés támogatása  2018/2019. tanév </t>
  </si>
  <si>
    <t>Egyéb bevételek</t>
  </si>
  <si>
    <t xml:space="preserve">Atroplusz </t>
  </si>
  <si>
    <t>Karbantartás</t>
  </si>
  <si>
    <t>051101</t>
  </si>
  <si>
    <t>0511071</t>
  </si>
  <si>
    <t>Cafetéria</t>
  </si>
  <si>
    <t>051231</t>
  </si>
  <si>
    <t>053371</t>
  </si>
  <si>
    <t>05341</t>
  </si>
  <si>
    <t>053551</t>
  </si>
  <si>
    <t>0521</t>
  </si>
  <si>
    <t>053111</t>
  </si>
  <si>
    <t>053121</t>
  </si>
  <si>
    <t>053361</t>
  </si>
  <si>
    <t>0511011</t>
  </si>
  <si>
    <t>0511091</t>
  </si>
  <si>
    <t>053211</t>
  </si>
  <si>
    <t>053221</t>
  </si>
  <si>
    <t>053311</t>
  </si>
  <si>
    <t>Közüzemi díjak</t>
  </si>
  <si>
    <t>Szakmai tevékenységet segítő szolgáltatások</t>
  </si>
  <si>
    <t>Egyéb szolgáltatások</t>
  </si>
  <si>
    <t>053511</t>
  </si>
  <si>
    <t>Működési célú áfa</t>
  </si>
  <si>
    <t>Egyéb dologi kiadások</t>
  </si>
  <si>
    <t>094111</t>
  </si>
  <si>
    <t>Karbantartási, kisjavítási szolgáltatások</t>
  </si>
  <si>
    <t>K1-K8. Költségvetési kiadások</t>
  </si>
  <si>
    <t>PIR-törzsszám</t>
  </si>
  <si>
    <t>ÁHT azonosító</t>
  </si>
  <si>
    <t>szektor</t>
  </si>
  <si>
    <t>fejezet/
megye</t>
  </si>
  <si>
    <t>cím-alcím/
pénzügyi körzet</t>
  </si>
  <si>
    <t>szakágazat</t>
  </si>
  <si>
    <t>Megnevezés</t>
  </si>
  <si>
    <t>űrlap</t>
  </si>
  <si>
    <t>év</t>
  </si>
  <si>
    <t>típus</t>
  </si>
  <si>
    <t>Nyőgéri Csicsergő Óvoda kiadásai</t>
  </si>
  <si>
    <t>ezer forintban</t>
  </si>
  <si>
    <t>Sor-
szám</t>
  </si>
  <si>
    <t>Rovat megnevezése</t>
  </si>
  <si>
    <t>Rovat
száma</t>
  </si>
  <si>
    <r>
      <rPr>
        <b/>
        <sz val="8"/>
        <color indexed="10"/>
        <rFont val="Arial"/>
        <family val="2"/>
        <charset val="238"/>
      </rPr>
      <t xml:space="preserve">1003 </t>
    </r>
    <r>
      <rPr>
        <b/>
        <sz val="8"/>
        <rFont val="Arial"/>
        <family val="2"/>
        <charset val="238"/>
      </rPr>
      <t xml:space="preserve">  </t>
    </r>
    <r>
      <rPr>
        <b/>
        <sz val="12"/>
        <rFont val="Arial"/>
        <family val="2"/>
        <charset val="238"/>
      </rPr>
      <t xml:space="preserve">091140 </t>
    </r>
    <r>
      <rPr>
        <b/>
        <sz val="8"/>
        <rFont val="Arial"/>
        <family val="2"/>
        <charset val="238"/>
      </rPr>
      <t>óvodai nevelés múködési</t>
    </r>
  </si>
  <si>
    <r>
      <rPr>
        <b/>
        <sz val="8"/>
        <color indexed="10"/>
        <rFont val="Arial"/>
        <family val="2"/>
        <charset val="238"/>
      </rPr>
      <t xml:space="preserve">1008 </t>
    </r>
    <r>
      <rPr>
        <b/>
        <sz val="8"/>
        <rFont val="Arial"/>
        <family val="2"/>
        <charset val="238"/>
      </rPr>
      <t xml:space="preserve">  </t>
    </r>
    <r>
      <rPr>
        <b/>
        <sz val="12"/>
        <rFont val="Arial"/>
        <family val="2"/>
        <charset val="238"/>
      </rPr>
      <t>091120 SNI-S gyermekek ellátása</t>
    </r>
  </si>
  <si>
    <t>Összesen ell.</t>
  </si>
  <si>
    <t>1.</t>
  </si>
  <si>
    <t>2.</t>
  </si>
  <si>
    <t>3.</t>
  </si>
  <si>
    <t>4.</t>
  </si>
  <si>
    <t>5.</t>
  </si>
  <si>
    <t>6.</t>
  </si>
  <si>
    <t>7.</t>
  </si>
  <si>
    <t>8.</t>
  </si>
  <si>
    <t>05110111-Alapilletmények előirányzata</t>
  </si>
  <si>
    <t>05110112-Illetménykiegészítések előirányzata</t>
  </si>
  <si>
    <t>05110113-Nyelvpótlékok előirányzata</t>
  </si>
  <si>
    <t>05110114-Egyéb kötelező pótlékok előirányzata</t>
  </si>
  <si>
    <t>05110115-Egyéb feltételektől függő pótl, jutt. Előirányzata</t>
  </si>
  <si>
    <t>05110119-Egyéb juttatások előirányzata</t>
  </si>
  <si>
    <t>01</t>
  </si>
  <si>
    <t>Törvény szerinti illetmények, munkabérek</t>
  </si>
  <si>
    <t>K1101</t>
  </si>
  <si>
    <t>0511021-Normatív jutalmak előirányzata</t>
  </si>
  <si>
    <t>02</t>
  </si>
  <si>
    <t>Normatív jutalmak</t>
  </si>
  <si>
    <t>K1102</t>
  </si>
  <si>
    <t>0511031-Céjuttatás, projektprémium előirányzata</t>
  </si>
  <si>
    <t>03</t>
  </si>
  <si>
    <t>Céljuttatás, projektprémium</t>
  </si>
  <si>
    <t>K1103</t>
  </si>
  <si>
    <t>05110411-Készenléti, ügyeleti, helyettes. díj előirányzata</t>
  </si>
  <si>
    <t>05110412-Túlóra, túlszolgálat előirányzata</t>
  </si>
  <si>
    <t>04</t>
  </si>
  <si>
    <t>Készenléti, ügyeleti, helyettesítési díj, túlóra, túlszolgálat</t>
  </si>
  <si>
    <t>K1104</t>
  </si>
  <si>
    <t>0511051-Végkielégítés előirányzata</t>
  </si>
  <si>
    <t>05</t>
  </si>
  <si>
    <t>Végkielégítés</t>
  </si>
  <si>
    <t>K1105</t>
  </si>
  <si>
    <t>0511061-Jubileumi jutalom előirányzata</t>
  </si>
  <si>
    <t>06</t>
  </si>
  <si>
    <t>K1106</t>
  </si>
  <si>
    <t>05110711-Étkezési hozzájárulás előirányzata</t>
  </si>
  <si>
    <t>05110712-Üdülési hozzájárulás előirányzata</t>
  </si>
  <si>
    <t>05110713-Erzsébet-utalvány kiadásainak előirányzata</t>
  </si>
  <si>
    <t>051107141-Széchenyi Pihenő Kártya vendéglátás kiadásainak előirányzata</t>
  </si>
  <si>
    <r>
      <rPr>
        <sz val="10"/>
        <color indexed="8"/>
        <rFont val="Arial"/>
        <family val="2"/>
        <charset val="238"/>
      </rPr>
      <t xml:space="preserve">051107142 Szép kártya szabadidő </t>
    </r>
    <r>
      <rPr>
        <sz val="8"/>
        <color indexed="8"/>
        <rFont val="Arial"/>
        <family val="2"/>
        <charset val="238"/>
      </rPr>
      <t xml:space="preserve">   /05110715-Iskolakezdési támogatás előirányzata</t>
    </r>
  </si>
  <si>
    <t>05110716-Önkéntes biztosító pénztárakba befizetés előirányz.</t>
  </si>
  <si>
    <t>05110719-Egyéb béren kívüli juttatások előirányzata</t>
  </si>
  <si>
    <t>07</t>
  </si>
  <si>
    <t>Béren kívüli juttatások</t>
  </si>
  <si>
    <t>K1107</t>
  </si>
  <si>
    <t>0511081-Ruházati költségtérítés előirányzata</t>
  </si>
  <si>
    <t>08</t>
  </si>
  <si>
    <t>Ruházati költségtérítés</t>
  </si>
  <si>
    <t>K1108</t>
  </si>
  <si>
    <t>0511091-Közlekedési költségtérítés előirányzata</t>
  </si>
  <si>
    <t>09</t>
  </si>
  <si>
    <t>Közlekedési költségtérítés</t>
  </si>
  <si>
    <t>K1109</t>
  </si>
  <si>
    <t>0511101-Egyéb költségtérítések előirányzata</t>
  </si>
  <si>
    <t>10</t>
  </si>
  <si>
    <t>Egyéb költségtérítések</t>
  </si>
  <si>
    <t>K1110</t>
  </si>
  <si>
    <t>11</t>
  </si>
  <si>
    <t>Lakhatási támogatások</t>
  </si>
  <si>
    <t>K1111</t>
  </si>
  <si>
    <t>12</t>
  </si>
  <si>
    <t>Szociális támogatások</t>
  </si>
  <si>
    <t>K1112</t>
  </si>
  <si>
    <t>0511131-Belföldi napidíj előirányzata</t>
  </si>
  <si>
    <t>13</t>
  </si>
  <si>
    <t>Foglalkoztatottak egyéb személyi juttatásai</t>
  </si>
  <si>
    <t>K1113</t>
  </si>
  <si>
    <t>14</t>
  </si>
  <si>
    <t>Foglalkoztatottak személyi juttatásai (=01+…+13)</t>
  </si>
  <si>
    <t>K11</t>
  </si>
  <si>
    <t>0512113-Önkorm.képviselők, polgárm.alpolg. Juttatásai, tiszt.díjai előirányzata</t>
  </si>
  <si>
    <t>0512119-Egyéb választott tisztségv. juttatásai előirányzata</t>
  </si>
  <si>
    <t>15</t>
  </si>
  <si>
    <t>Választott tisztségviselők juttatásai</t>
  </si>
  <si>
    <t>K121</t>
  </si>
  <si>
    <t>0512211-Állományba nem tartozók megbízási díjának előir.</t>
  </si>
  <si>
    <t>0512212-Állományba nem tart. tiszt.,szerzői díjának előir.</t>
  </si>
  <si>
    <t>16</t>
  </si>
  <si>
    <t>Munkavégzésre irányuló egyéb jogviszonyban nem saját foglalkoztatottnak fizetett juttatások</t>
  </si>
  <si>
    <t>K122</t>
  </si>
  <si>
    <t>0512315-Felmentett munkavállalók egyéb juttatásainak előir.</t>
  </si>
  <si>
    <t>0512318-Reprezentációs kiadások előirányzata</t>
  </si>
  <si>
    <t>17</t>
  </si>
  <si>
    <t>Egyéb külső személyi juttatások</t>
  </si>
  <si>
    <t>K123</t>
  </si>
  <si>
    <t>18</t>
  </si>
  <si>
    <t>Külső személyi juttatások (=15+16+17)</t>
  </si>
  <si>
    <t>K12</t>
  </si>
  <si>
    <t>19</t>
  </si>
  <si>
    <t>Személyi juttatások (=14+18)</t>
  </si>
  <si>
    <t>K1</t>
  </si>
  <si>
    <t>05211-Szociális hozzájárulási adó előirányzata</t>
  </si>
  <si>
    <t>05212-EKHO előirányzata</t>
  </si>
  <si>
    <t>05213-Egészségügyi hozzájárulás előirányzata</t>
  </si>
  <si>
    <t>05214-Táppénz hozzájárulás előirányzata</t>
  </si>
  <si>
    <t>05215-Korkedvezmény-biztosítási járulék előirányzata</t>
  </si>
  <si>
    <t>05216-Rehabilitációs hozzájárulás előirányzata</t>
  </si>
  <si>
    <t>05217-Munkáltatót terhelő személyi jöv. adó előirányzata</t>
  </si>
  <si>
    <t>05219-Egyéb munkaadókat terhelő járulékok előirányzata</t>
  </si>
  <si>
    <t>20</t>
  </si>
  <si>
    <t xml:space="preserve">Munkaadókat terhelő járulékok és szociális hozzájárulási adó                                                                            </t>
  </si>
  <si>
    <t>K2</t>
  </si>
  <si>
    <t>0531111-Gyógyszerbeszerzés előirányzata</t>
  </si>
  <si>
    <t>0531112-Vegyszerbeszerzés előirányzata</t>
  </si>
  <si>
    <t>0531113-Könyvbeszerzés előirányzata</t>
  </si>
  <si>
    <t>0531114-Folyóirat-beszerzés előirányzata</t>
  </si>
  <si>
    <t>0531115-Egyéb információhordozó-beszerzés előirányzata</t>
  </si>
  <si>
    <t>0531119-Egyéb szakmai anyagbeszerzés előirányzata</t>
  </si>
  <si>
    <t>21</t>
  </si>
  <si>
    <t>Szakmai anyagok beszerzése</t>
  </si>
  <si>
    <t>K311</t>
  </si>
  <si>
    <t>0531211-Élelmiszer-beszerzés előirányzata (védőital, fn hús stb.)</t>
  </si>
  <si>
    <t>0531212-Irodaszer-, nyomtatványbeszerzés előirányzata</t>
  </si>
  <si>
    <t>0531213-Tüzelőanyag-beszerzés előirányzata</t>
  </si>
  <si>
    <t>0531214-Hajtó- és kenőanyag-beszerzés előirányzata</t>
  </si>
  <si>
    <t>0531215-Munkaruha, védőruha, stb. beszerzés előirányzata</t>
  </si>
  <si>
    <t>0531219-Egyéb üzemeltetési anyagbeszerzés előirányzata</t>
  </si>
  <si>
    <t>22</t>
  </si>
  <si>
    <t>Üzemeltetési anyagok beszerzése</t>
  </si>
  <si>
    <t>K312</t>
  </si>
  <si>
    <t>0531311-Árubeszerzés előirányzata</t>
  </si>
  <si>
    <t>0531312-Göngyölegbeszerzés előirányzata</t>
  </si>
  <si>
    <t>23</t>
  </si>
  <si>
    <t>Árubeszerzés</t>
  </si>
  <si>
    <t>K313</t>
  </si>
  <si>
    <t>24</t>
  </si>
  <si>
    <t>Készletbeszerzés (=21+22+23)</t>
  </si>
  <si>
    <t>K31</t>
  </si>
  <si>
    <r>
      <t xml:space="preserve">0532115-Adatátviteli célú távközlési díjak előirányzata </t>
    </r>
    <r>
      <rPr>
        <i/>
        <sz val="10"/>
        <color indexed="8"/>
        <rFont val="Arial"/>
        <family val="2"/>
        <charset val="238"/>
      </rPr>
      <t>(internet)</t>
    </r>
  </si>
  <si>
    <r>
      <t xml:space="preserve">0532119-Egyéb különféle informatikai szolg. Előirányzata </t>
    </r>
    <r>
      <rPr>
        <i/>
        <sz val="10"/>
        <color indexed="8"/>
        <rFont val="Arial"/>
        <family val="2"/>
        <charset val="238"/>
      </rPr>
      <t>(POLISZ)</t>
    </r>
  </si>
  <si>
    <t>25</t>
  </si>
  <si>
    <t>Informatikai szolgáltatások igénybevétele</t>
  </si>
  <si>
    <t>K321</t>
  </si>
  <si>
    <r>
      <t xml:space="preserve">0532211-Nem adatátviteli célú távközlési díjak előirányzata </t>
    </r>
    <r>
      <rPr>
        <i/>
        <sz val="10"/>
        <color indexed="8"/>
        <rFont val="Arial"/>
        <family val="2"/>
        <charset val="238"/>
      </rPr>
      <t>(telefondíj)</t>
    </r>
  </si>
  <si>
    <t>26</t>
  </si>
  <si>
    <t>Egyéb kommunikációs szolgáltatások</t>
  </si>
  <si>
    <t>K322</t>
  </si>
  <si>
    <t>27</t>
  </si>
  <si>
    <t>Kommunikációs szolgáltatások (=25+26)</t>
  </si>
  <si>
    <t>K32</t>
  </si>
  <si>
    <t>0533111-Villamosenergia-szolgáltatási díjak előirányzata</t>
  </si>
  <si>
    <t>0533112-Gázenergia-szolgáltatási díjak előirányzata</t>
  </si>
  <si>
    <t>0533114-Víz- és csatornadíjak előirányzata</t>
  </si>
  <si>
    <t>28</t>
  </si>
  <si>
    <t>K331</t>
  </si>
  <si>
    <r>
      <t xml:space="preserve">053321-Vásárolt élelmezés előirányzata  </t>
    </r>
    <r>
      <rPr>
        <i/>
        <sz val="10"/>
        <color indexed="8"/>
        <rFont val="Arial"/>
        <family val="2"/>
        <charset val="238"/>
      </rPr>
      <t>(Atroplusz)</t>
    </r>
  </si>
  <si>
    <t>29</t>
  </si>
  <si>
    <t>Vásárolt élelmezés</t>
  </si>
  <si>
    <t>K332</t>
  </si>
  <si>
    <t>30</t>
  </si>
  <si>
    <t>Bérleti és lízing díjak</t>
  </si>
  <si>
    <t>K333</t>
  </si>
  <si>
    <t>053341-Karbantartási, kisjavítási szolg. Előirányzata</t>
  </si>
  <si>
    <t>31</t>
  </si>
  <si>
    <t>K334</t>
  </si>
  <si>
    <t>32</t>
  </si>
  <si>
    <t>Közvetített szolgáltatások</t>
  </si>
  <si>
    <t>K335</t>
  </si>
  <si>
    <r>
      <t xml:space="preserve">0533611-Vásárolt közszolgáltatások előirányzata  </t>
    </r>
    <r>
      <rPr>
        <i/>
        <sz val="10"/>
        <color indexed="8"/>
        <rFont val="Arial"/>
        <family val="2"/>
        <charset val="238"/>
      </rPr>
      <t>(Patria)</t>
    </r>
  </si>
  <si>
    <r>
      <t xml:space="preserve">0533619-Egyéb szakmai szolgáltatások előirányzata </t>
    </r>
    <r>
      <rPr>
        <i/>
        <sz val="10"/>
        <color indexed="8"/>
        <rFont val="Arial"/>
        <family val="2"/>
        <charset val="238"/>
      </rPr>
      <t xml:space="preserve"> (Molnár Csaba)</t>
    </r>
  </si>
  <si>
    <t>33</t>
  </si>
  <si>
    <t>Szakmai tevékenységet segítő szolgáltatások (eü, szociális, útüzemeltetési szolg)</t>
  </si>
  <si>
    <t>K336</t>
  </si>
  <si>
    <t>0533711-Biztosítási, szolgáltatási díjak előirányzata</t>
  </si>
  <si>
    <r>
      <t xml:space="preserve">0533712-Pénzügyi, befekt. szolgáltatási díjak előirányzata  </t>
    </r>
    <r>
      <rPr>
        <i/>
        <sz val="10"/>
        <color indexed="8"/>
        <rFont val="Arial"/>
        <family val="2"/>
        <charset val="238"/>
      </rPr>
      <t>(bankktg)</t>
    </r>
  </si>
  <si>
    <t>0533713-Szállítási szolgáltatási díjak előirányzata</t>
  </si>
  <si>
    <t>0533719-Egyéb üzemeltetési, fenntartási szolg. Előirányzata (könyvtár pe., fogl eü.)</t>
  </si>
  <si>
    <t>34</t>
  </si>
  <si>
    <t>Egyéb szolgáltatások (raktározás, csomagolás, postai levél, csomag, távirat, pfiók bérlet, szállítás, takarítás, mosás, vegytisztítás, kéményseprés, rovarírtás, közig. Alap és szakvizsga, kötelező közig.továbbképzésért, fiz.munkáltatói térítés ellenértéke, pü-i, befektetési, bizt.int.szolg.,összefőggő díjakat, jutalékot, é más kiadásokat (Kincstár által felsz.díjakat is).</t>
  </si>
  <si>
    <t>K337</t>
  </si>
  <si>
    <t>35</t>
  </si>
  <si>
    <t>Szolgáltatási kiadások (=28+…+34)</t>
  </si>
  <si>
    <t>K33</t>
  </si>
  <si>
    <t>0534111-Belföldi kiküldetések kiadásai előirányzata</t>
  </si>
  <si>
    <t>36</t>
  </si>
  <si>
    <t>Kiküldetések kiadásai</t>
  </si>
  <si>
    <t>K341</t>
  </si>
  <si>
    <t>053421-Reklám- és propagandakiadások előirányzata</t>
  </si>
  <si>
    <t>37</t>
  </si>
  <si>
    <t>Reklám- és propagandakiadások</t>
  </si>
  <si>
    <t>K342</t>
  </si>
  <si>
    <t>38</t>
  </si>
  <si>
    <t>Kiküldetések, reklám- és propagandakiadások (=36+37)</t>
  </si>
  <si>
    <t>K34</t>
  </si>
  <si>
    <t>0535112-Műk.c. előzetesen felsz. le nem vonható ÁFA előir.</t>
  </si>
  <si>
    <t>39</t>
  </si>
  <si>
    <t>Működési célú előzetesen felszámított általános forgalmi adó</t>
  </si>
  <si>
    <t>K351</t>
  </si>
  <si>
    <t>40</t>
  </si>
  <si>
    <t xml:space="preserve">Fizetendő általános forgalmi adó </t>
  </si>
  <si>
    <t>K352</t>
  </si>
  <si>
    <t>41</t>
  </si>
  <si>
    <t xml:space="preserve">Kamatkiadások </t>
  </si>
  <si>
    <t>K353</t>
  </si>
  <si>
    <t>42</t>
  </si>
  <si>
    <t>Egyéb pénzügyi műveletek kiadásai</t>
  </si>
  <si>
    <t>K354</t>
  </si>
  <si>
    <t>0535511-H. adók,e. vám, illeték és adójell. befiz. kiad. EI</t>
  </si>
  <si>
    <t>0535512-Díjak, egyéb befiz. kiad. EI</t>
  </si>
  <si>
    <t>0535513-Kés.kam.,pót.kötbér,perktg.e.szank.kapcs.kiad.EI</t>
  </si>
  <si>
    <r>
      <t xml:space="preserve">0535519-Egyéb különféle dologi kiad. EI  </t>
    </r>
    <r>
      <rPr>
        <i/>
        <sz val="10"/>
        <color indexed="8"/>
        <rFont val="Arial"/>
        <family val="2"/>
        <charset val="238"/>
      </rPr>
      <t>(1-2 Ft kerekítése, egyéb, anyat.)</t>
    </r>
  </si>
  <si>
    <t>43</t>
  </si>
  <si>
    <t xml:space="preserve">Egyéb dologi kiadások 1-2 ft kerekítésből, díjköteles út használati díja, pótdíj, járművek műsz.vizsg.díja, zöldkártya hat.díja, ,közbesz.díj (más rovaton nem szer.dologi j.kiadások pl:óvadék, foglaló ,kötbér, késedelmi kamat, kártérítés,) </t>
  </si>
  <si>
    <t>K355</t>
  </si>
  <si>
    <t>44</t>
  </si>
  <si>
    <t>Különféle befizetések és egyéb dologi kiadások (=39+…+43)</t>
  </si>
  <si>
    <t>K35</t>
  </si>
  <si>
    <t>45</t>
  </si>
  <si>
    <t>Dologi kiadások (=24+27+35+38+44)</t>
  </si>
  <si>
    <t>K3</t>
  </si>
  <si>
    <t>05411-Társadalombiztosítási ellátások előirányzata</t>
  </si>
  <si>
    <t>46</t>
  </si>
  <si>
    <t>Társadalombiztosítási ellátások</t>
  </si>
  <si>
    <t>K41</t>
  </si>
  <si>
    <r>
      <t xml:space="preserve">0542131-Rendsz. gyermekv. kedv. term-i tám. EI </t>
    </r>
    <r>
      <rPr>
        <i/>
        <sz val="10"/>
        <color indexed="8"/>
        <rFont val="Arial"/>
        <family val="2"/>
        <charset val="238"/>
      </rPr>
      <t xml:space="preserve"> (Erzsébet-utalvány 08+11.hó)</t>
    </r>
  </si>
  <si>
    <t>47</t>
  </si>
  <si>
    <t>Családi támogatások</t>
  </si>
  <si>
    <t>K42</t>
  </si>
  <si>
    <t>48</t>
  </si>
  <si>
    <t>Pénzbeli kárpótlások, kártérítések</t>
  </si>
  <si>
    <t>K43</t>
  </si>
  <si>
    <t>49</t>
  </si>
  <si>
    <t>Betegséggel kapcsolatos (nem társadalombiztosítási) ellátások</t>
  </si>
  <si>
    <t>K44</t>
  </si>
  <si>
    <t>0545127-Foglalkoztatást helyettesítő támogatás EI</t>
  </si>
  <si>
    <t>50</t>
  </si>
  <si>
    <t>Foglalkoztatással, munkanélküliséggel kapcsolatos ellátások</t>
  </si>
  <si>
    <t>K45</t>
  </si>
  <si>
    <t>0546121-Lakásfenntartási támogatás EI</t>
  </si>
  <si>
    <t>51</t>
  </si>
  <si>
    <t>Lakhatással kapcsolatos ellátások</t>
  </si>
  <si>
    <t>K46</t>
  </si>
  <si>
    <t>52</t>
  </si>
  <si>
    <t>Intézményi ellátottak pénzbeli juttatásai</t>
  </si>
  <si>
    <t>K47</t>
  </si>
  <si>
    <t>0548122-önkormányzati  segély EI (Szoctv. 45.)</t>
  </si>
  <si>
    <t>0548123-Temetési pénzbeli segély EI (Szoctv. 46.)</t>
  </si>
  <si>
    <r>
      <t xml:space="preserve">0548129-Önk.ált.s.hatásk.(n.szoc,gyer)adott pénzb.ellát. EI  </t>
    </r>
    <r>
      <rPr>
        <i/>
        <sz val="10"/>
        <color indexed="8"/>
        <rFont val="Arial"/>
        <family val="2"/>
        <charset val="238"/>
      </rPr>
      <t>(Bursa)</t>
    </r>
  </si>
  <si>
    <t>53</t>
  </si>
  <si>
    <t>Egyéb nem intézményi ellátások</t>
  </si>
  <si>
    <t>K48</t>
  </si>
  <si>
    <t>54</t>
  </si>
  <si>
    <t>Ellátottak pénzbeli juttatásai (=46+...+53)</t>
  </si>
  <si>
    <t>K4</t>
  </si>
  <si>
    <t>55</t>
  </si>
  <si>
    <t>Nemzetközi kötelezettségek</t>
  </si>
  <si>
    <t>K501</t>
  </si>
  <si>
    <t>A helyi önkormányzatok előző évi elszámolásából származó kiadások (pl.köznev.</t>
  </si>
  <si>
    <t>K5021</t>
  </si>
  <si>
    <t>A helyi önkormányzatok törvényi előíráson alalpuló befizetései</t>
  </si>
  <si>
    <t>K5022</t>
  </si>
  <si>
    <t>Egyéb elvonások, befizetések</t>
  </si>
  <si>
    <t>K5023</t>
  </si>
  <si>
    <t>Elvonások és befizetések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</si>
  <si>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</si>
  <si>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</si>
  <si>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</si>
  <si>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</si>
  <si>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</si>
  <si>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</si>
  <si>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</si>
  <si>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05506162-Hazai önk.és azok költsv.szerv.egyéb műk.c.tám.EI(B-S köz. lakb.,Sic, B-s eü. Tak.)</t>
  </si>
  <si>
    <t>05506171-Társ.és költsv.szerv. egyéb műk.célú tám.EI (Hull.g., pe.Ny.Csecsergőhöz)</t>
  </si>
  <si>
    <t>055067...-Társ.és költsv.szerv. egyéb műk.célú tám.EI (belső ell., kist.norm.)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</si>
  <si>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</si>
  <si>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</si>
  <si>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</si>
  <si>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</si>
  <si>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</si>
  <si>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</si>
  <si>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</si>
  <si>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</si>
  <si>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</si>
  <si>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</si>
  <si>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célúm támogatások az európai Uniónak</t>
  </si>
  <si>
    <t>K511</t>
  </si>
  <si>
    <r>
      <t xml:space="preserve">05511141-Civil szervezeteknek egyéb műk.célú tám. EI </t>
    </r>
    <r>
      <rPr>
        <i/>
        <sz val="10"/>
        <color indexed="8"/>
        <rFont val="Arial"/>
        <family val="2"/>
        <charset val="238"/>
      </rPr>
      <t>(Önk.Tűzoltók) fők.vált.</t>
    </r>
  </si>
  <si>
    <t>Egyéb működési célú támogatások államháztartáson kívülre</t>
  </si>
  <si>
    <t>K512</t>
  </si>
  <si>
    <t>0551311-Tartalékok előirányzata</t>
  </si>
  <si>
    <t>Tartalékok</t>
  </si>
  <si>
    <t>K513</t>
  </si>
  <si>
    <t>Egyéb működési célú kiadások (=55+59…+70)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</si>
  <si>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</si>
  <si>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</si>
  <si>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</si>
  <si>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</si>
  <si>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</si>
  <si>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</si>
  <si>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</si>
  <si>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</si>
  <si>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</si>
  <si>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</si>
  <si>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</si>
  <si>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</si>
  <si>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</si>
  <si>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</si>
  <si>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</si>
  <si>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</si>
  <si>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</si>
  <si>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</si>
  <si>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</si>
  <si>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</si>
  <si>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</si>
  <si>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</si>
  <si>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</si>
  <si>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</si>
  <si>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</si>
  <si>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</si>
  <si>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</si>
  <si>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</si>
  <si>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</si>
  <si>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</si>
  <si>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</si>
  <si>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</si>
  <si>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</si>
  <si>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</si>
  <si>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</si>
  <si>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</si>
  <si>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</si>
  <si>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  (ÖTE) 0586141</t>
  </si>
  <si>
    <t>K86</t>
  </si>
  <si>
    <t>058712-Helyi önkorm. helyi lakásép.,vás. tám. előirányzata</t>
  </si>
  <si>
    <t>Lakástámogatás</t>
  </si>
  <si>
    <t>K87</t>
  </si>
  <si>
    <t>Egyéb 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</si>
  <si>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</si>
  <si>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</si>
  <si>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</si>
  <si>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</si>
  <si>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</si>
  <si>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90</t>
  </si>
  <si>
    <t>Költségvetési kiadások (=19+20+45+54+71+79+84+94)</t>
  </si>
  <si>
    <t>K1-K8</t>
  </si>
  <si>
    <t>óvoda finanszírozása</t>
  </si>
  <si>
    <r>
      <t xml:space="preserve">köznev.int.étk. </t>
    </r>
    <r>
      <rPr>
        <b/>
        <sz val="12"/>
        <rFont val="Arial"/>
        <family val="2"/>
        <charset val="238"/>
      </rPr>
      <t>0960015</t>
    </r>
  </si>
  <si>
    <r>
      <rPr>
        <b/>
        <sz val="8"/>
        <color indexed="10"/>
        <rFont val="Arial"/>
        <family val="2"/>
        <charset val="238"/>
      </rPr>
      <t xml:space="preserve"> </t>
    </r>
    <r>
      <rPr>
        <b/>
        <sz val="12"/>
        <rFont val="Arial"/>
        <family val="2"/>
        <charset val="238"/>
      </rPr>
      <t xml:space="preserve">091110 </t>
    </r>
    <r>
      <rPr>
        <b/>
        <sz val="8"/>
        <rFont val="Arial"/>
        <family val="2"/>
        <charset val="238"/>
      </rPr>
      <t>óvodai nevelés szakmai</t>
    </r>
  </si>
  <si>
    <t>Kül. egyéb dologi kiada.</t>
  </si>
  <si>
    <t>Bejci óvodafenntartás költségei</t>
  </si>
  <si>
    <t>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</si>
</sst>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#,##0\ &quot;Ft&quot;"/>
    <numFmt numFmtId="165" formatCode="_-* #,##0\ &quot;Ft&quot;_-;\-* #,##0\ &quot;Ft&quot;_-;_-* &quot;-&quot;??\ &quot;Ft&quot;_-;_-@_-"/>
    <numFmt numFmtId="166" formatCode="0.0%"/>
    <numFmt numFmtId="167" formatCode="00"/>
    <numFmt numFmtId="168" formatCode="\ ##########"/>
    <numFmt numFmtId="169" formatCode="0__"/>
  </numFmts>
  <fonts count="2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 CE"/>
      <family val="2"/>
      <charset val="238"/>
    </font>
    <font>
      <sz val="10"/>
      <color rgb="FFFF0000"/>
      <name val="Arial CE"/>
      <charset val="238"/>
    </font>
    <font>
      <b/>
      <i/>
      <sz val="10"/>
      <name val="Arial CE"/>
      <family val="2"/>
      <charset val="238"/>
    </font>
    <font>
      <b/>
      <sz val="10"/>
      <name val="Arial CE"/>
      <charset val="238"/>
    </font>
    <font>
      <b/>
      <sz val="10"/>
      <color theme="1"/>
      <name val="Arial CE"/>
      <charset val="238"/>
    </font>
    <font>
      <sz val="10"/>
      <name val="Arial CE"/>
      <charset val="238"/>
    </font>
    <font>
      <sz val="10"/>
      <color theme="1"/>
      <name val="Arial CE"/>
      <charset val="238"/>
    </font>
    <font>
      <sz val="10"/>
      <name val="Arial CE"/>
      <family val="2"/>
      <charset val="238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6"/>
      <color indexed="10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b/>
      <sz val="12"/>
      <name val="Arial"/>
      <family val="2"/>
      <charset val="238"/>
    </font>
    <font>
      <b/>
      <i/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3">
    <xf numFmtId="0" fontId="0" fillId="0" borderId="0" xfId="0"/>
    <xf numFmtId="49" fontId="4" fillId="0" borderId="0" xfId="0" applyNumberFormat="1" applyFont="1" applyAlignment="1">
      <alignment horizontal="right"/>
    </xf>
    <xf numFmtId="0" fontId="4" fillId="0" borderId="0" xfId="0" applyFont="1"/>
    <xf numFmtId="3" fontId="4" fillId="0" borderId="0" xfId="0" applyNumberFormat="1" applyFont="1"/>
    <xf numFmtId="164" fontId="4" fillId="0" borderId="0" xfId="2" applyNumberFormat="1" applyFont="1" applyAlignment="1">
      <alignment horizontal="right"/>
    </xf>
    <xf numFmtId="164" fontId="4" fillId="0" borderId="0" xfId="2" applyNumberFormat="1" applyFont="1"/>
    <xf numFmtId="49" fontId="0" fillId="0" borderId="0" xfId="0" applyNumberFormat="1" applyAlignment="1">
      <alignment horizontal="right"/>
    </xf>
    <xf numFmtId="3" fontId="0" fillId="0" borderId="0" xfId="0" applyNumberFormat="1"/>
    <xf numFmtId="164" fontId="0" fillId="0" borderId="0" xfId="2" applyNumberFormat="1" applyFont="1"/>
    <xf numFmtId="49" fontId="4" fillId="0" borderId="0" xfId="0" applyNumberFormat="1" applyFont="1" applyAlignment="1">
      <alignment horizontal="left"/>
    </xf>
    <xf numFmtId="0" fontId="5" fillId="0" borderId="0" xfId="0" applyFont="1"/>
    <xf numFmtId="165" fontId="0" fillId="0" borderId="0" xfId="0" applyNumberFormat="1"/>
    <xf numFmtId="164" fontId="4" fillId="0" borderId="0" xfId="2" applyNumberFormat="1" applyFont="1" applyProtection="1">
      <protection locked="0"/>
    </xf>
    <xf numFmtId="49" fontId="0" fillId="0" borderId="0" xfId="0" applyNumberFormat="1" applyAlignment="1">
      <alignment horizontal="right" textRotation="1"/>
    </xf>
    <xf numFmtId="164" fontId="0" fillId="0" borderId="0" xfId="0" applyNumberFormat="1"/>
    <xf numFmtId="165" fontId="0" fillId="0" borderId="0" xfId="2" applyNumberFormat="1" applyFont="1"/>
    <xf numFmtId="49" fontId="0" fillId="0" borderId="1" xfId="0" applyNumberFormat="1" applyBorder="1" applyAlignment="1">
      <alignment horizontal="right"/>
    </xf>
    <xf numFmtId="0" fontId="0" fillId="0" borderId="1" xfId="0" applyBorder="1"/>
    <xf numFmtId="0" fontId="6" fillId="0" borderId="1" xfId="0" applyFont="1" applyBorder="1"/>
    <xf numFmtId="3" fontId="6" fillId="0" borderId="0" xfId="0" applyNumberFormat="1" applyFont="1"/>
    <xf numFmtId="0" fontId="6" fillId="0" borderId="0" xfId="0" applyFont="1"/>
    <xf numFmtId="164" fontId="6" fillId="0" borderId="0" xfId="2" applyNumberFormat="1" applyFont="1"/>
    <xf numFmtId="49" fontId="6" fillId="0" borderId="0" xfId="0" applyNumberFormat="1" applyFont="1" applyBorder="1" applyAlignment="1">
      <alignment horizontal="right"/>
    </xf>
    <xf numFmtId="0" fontId="6" fillId="0" borderId="0" xfId="0" applyFont="1" applyBorder="1"/>
    <xf numFmtId="1" fontId="0" fillId="0" borderId="0" xfId="0" applyNumberFormat="1"/>
    <xf numFmtId="165" fontId="4" fillId="0" borderId="0" xfId="2" applyNumberFormat="1" applyFont="1"/>
    <xf numFmtId="49" fontId="0" fillId="0" borderId="0" xfId="0" applyNumberFormat="1" applyFont="1" applyAlignment="1">
      <alignment horizontal="right"/>
    </xf>
    <xf numFmtId="0" fontId="0" fillId="0" borderId="0" xfId="0" applyFont="1"/>
    <xf numFmtId="3" fontId="2" fillId="0" borderId="0" xfId="0" applyNumberFormat="1" applyFont="1"/>
    <xf numFmtId="3" fontId="0" fillId="0" borderId="0" xfId="0" applyNumberFormat="1" applyFont="1"/>
    <xf numFmtId="9" fontId="0" fillId="0" borderId="0" xfId="0" applyNumberFormat="1"/>
    <xf numFmtId="164" fontId="7" fillId="0" borderId="0" xfId="2" applyNumberFormat="1" applyFont="1"/>
    <xf numFmtId="49" fontId="7" fillId="0" borderId="2" xfId="0" applyNumberFormat="1" applyFont="1" applyBorder="1" applyAlignment="1">
      <alignment horizontal="left"/>
    </xf>
    <xf numFmtId="0" fontId="7" fillId="0" borderId="3" xfId="0" applyFont="1" applyBorder="1"/>
    <xf numFmtId="3" fontId="7" fillId="0" borderId="3" xfId="0" applyNumberFormat="1" applyFont="1" applyBorder="1"/>
    <xf numFmtId="164" fontId="7" fillId="0" borderId="4" xfId="2" applyNumberFormat="1" applyFont="1" applyBorder="1"/>
    <xf numFmtId="49" fontId="7" fillId="0" borderId="0" xfId="0" applyNumberFormat="1" applyFont="1" applyBorder="1" applyAlignment="1">
      <alignment horizontal="right"/>
    </xf>
    <xf numFmtId="0" fontId="7" fillId="0" borderId="0" xfId="0" applyFont="1" applyBorder="1"/>
    <xf numFmtId="3" fontId="7" fillId="0" borderId="0" xfId="0" applyNumberFormat="1" applyFont="1" applyBorder="1"/>
    <xf numFmtId="164" fontId="7" fillId="0" borderId="0" xfId="2" applyNumberFormat="1" applyFont="1" applyBorder="1"/>
    <xf numFmtId="49" fontId="7" fillId="0" borderId="0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/>
    </xf>
    <xf numFmtId="0" fontId="7" fillId="0" borderId="1" xfId="0" applyFont="1" applyBorder="1"/>
    <xf numFmtId="3" fontId="7" fillId="0" borderId="1" xfId="0" applyNumberFormat="1" applyFont="1" applyBorder="1"/>
    <xf numFmtId="164" fontId="7" fillId="0" borderId="1" xfId="2" applyNumberFormat="1" applyFont="1" applyBorder="1"/>
    <xf numFmtId="49" fontId="6" fillId="0" borderId="1" xfId="0" applyNumberFormat="1" applyFont="1" applyBorder="1" applyAlignment="1">
      <alignment horizontal="right"/>
    </xf>
    <xf numFmtId="3" fontId="0" fillId="0" borderId="0" xfId="2" applyNumberFormat="1" applyFont="1"/>
    <xf numFmtId="0" fontId="7" fillId="0" borderId="0" xfId="0" applyFont="1"/>
    <xf numFmtId="49" fontId="7" fillId="0" borderId="0" xfId="0" applyNumberFormat="1" applyFont="1" applyAlignment="1">
      <alignment horizontal="right"/>
    </xf>
    <xf numFmtId="3" fontId="7" fillId="0" borderId="0" xfId="0" applyNumberFormat="1" applyFont="1"/>
    <xf numFmtId="165" fontId="7" fillId="0" borderId="0" xfId="2" applyNumberFormat="1" applyFont="1"/>
    <xf numFmtId="164" fontId="7" fillId="0" borderId="0" xfId="0" applyNumberFormat="1" applyFont="1"/>
    <xf numFmtId="165" fontId="8" fillId="0" borderId="0" xfId="2" applyNumberFormat="1" applyFont="1"/>
    <xf numFmtId="9" fontId="0" fillId="0" borderId="0" xfId="3" applyFont="1"/>
    <xf numFmtId="166" fontId="0" fillId="0" borderId="0" xfId="3" applyNumberFormat="1" applyFont="1"/>
    <xf numFmtId="0" fontId="0" fillId="0" borderId="0" xfId="3" applyNumberFormat="1" applyFont="1"/>
    <xf numFmtId="3" fontId="0" fillId="0" borderId="0" xfId="3" applyNumberFormat="1" applyFont="1"/>
    <xf numFmtId="166" fontId="0" fillId="0" borderId="0" xfId="0" applyNumberFormat="1"/>
    <xf numFmtId="1" fontId="0" fillId="0" borderId="0" xfId="0" applyNumberFormat="1" applyFont="1"/>
    <xf numFmtId="3" fontId="0" fillId="0" borderId="0" xfId="0" applyNumberFormat="1" applyFill="1" applyAlignment="1">
      <alignment horizontal="right"/>
    </xf>
    <xf numFmtId="0" fontId="9" fillId="0" borderId="0" xfId="0" applyFont="1"/>
    <xf numFmtId="49" fontId="9" fillId="0" borderId="0" xfId="0" applyNumberFormat="1" applyFont="1" applyAlignment="1">
      <alignment horizontal="right"/>
    </xf>
    <xf numFmtId="164" fontId="0" fillId="0" borderId="0" xfId="0" applyNumberFormat="1" applyFont="1" applyAlignment="1">
      <alignment horizontal="right"/>
    </xf>
    <xf numFmtId="0" fontId="10" fillId="0" borderId="0" xfId="0" applyFont="1"/>
    <xf numFmtId="3" fontId="0" fillId="0" borderId="0" xfId="0" applyNumberFormat="1" applyFill="1"/>
    <xf numFmtId="0" fontId="11" fillId="0" borderId="0" xfId="0" applyFont="1"/>
    <xf numFmtId="0" fontId="0" fillId="0" borderId="0" xfId="0" applyFill="1"/>
    <xf numFmtId="165" fontId="7" fillId="0" borderId="0" xfId="2" applyNumberFormat="1" applyFont="1" applyBorder="1"/>
    <xf numFmtId="164" fontId="3" fillId="0" borderId="0" xfId="2" applyNumberFormat="1" applyFont="1"/>
    <xf numFmtId="0" fontId="0" fillId="0" borderId="0" xfId="0" applyBorder="1"/>
    <xf numFmtId="164" fontId="0" fillId="0" borderId="0" xfId="2" applyNumberFormat="1" applyFont="1" applyBorder="1"/>
    <xf numFmtId="49" fontId="4" fillId="0" borderId="2" xfId="0" applyNumberFormat="1" applyFont="1" applyBorder="1" applyAlignment="1">
      <alignment horizontal="left"/>
    </xf>
    <xf numFmtId="0" fontId="0" fillId="0" borderId="3" xfId="0" applyBorder="1"/>
    <xf numFmtId="165" fontId="7" fillId="0" borderId="4" xfId="2" applyNumberFormat="1" applyFont="1" applyBorder="1"/>
    <xf numFmtId="49" fontId="0" fillId="0" borderId="0" xfId="0" applyNumberFormat="1" applyBorder="1" applyAlignment="1">
      <alignment horizontal="right"/>
    </xf>
    <xf numFmtId="3" fontId="0" fillId="0" borderId="0" xfId="0" applyNumberFormat="1" applyBorder="1"/>
    <xf numFmtId="164" fontId="4" fillId="0" borderId="0" xfId="2" applyNumberFormat="1" applyFont="1" applyBorder="1"/>
    <xf numFmtId="164" fontId="0" fillId="0" borderId="0" xfId="2" applyNumberFormat="1" applyFont="1" applyFill="1"/>
    <xf numFmtId="49" fontId="4" fillId="0" borderId="5" xfId="0" applyNumberFormat="1" applyFont="1" applyBorder="1" applyAlignment="1">
      <alignment horizontal="left"/>
    </xf>
    <xf numFmtId="0" fontId="0" fillId="0" borderId="5" xfId="0" applyBorder="1"/>
    <xf numFmtId="3" fontId="0" fillId="0" borderId="5" xfId="0" applyNumberFormat="1" applyBorder="1"/>
    <xf numFmtId="164" fontId="7" fillId="0" borderId="5" xfId="2" applyNumberFormat="1" applyFont="1" applyBorder="1"/>
    <xf numFmtId="164" fontId="9" fillId="0" borderId="0" xfId="2" applyNumberFormat="1" applyFont="1"/>
    <xf numFmtId="0" fontId="4" fillId="0" borderId="2" xfId="0" applyFont="1" applyBorder="1"/>
    <xf numFmtId="3" fontId="0" fillId="0" borderId="3" xfId="0" applyNumberFormat="1" applyBorder="1"/>
    <xf numFmtId="164" fontId="4" fillId="0" borderId="4" xfId="2" applyNumberFormat="1" applyFont="1" applyBorder="1"/>
    <xf numFmtId="0" fontId="4" fillId="0" borderId="0" xfId="0" applyFont="1" applyBorder="1"/>
    <xf numFmtId="49" fontId="3" fillId="0" borderId="0" xfId="0" applyNumberFormat="1" applyFont="1" applyAlignment="1">
      <alignment horizontal="right"/>
    </xf>
    <xf numFmtId="0" fontId="3" fillId="0" borderId="0" xfId="0" applyFont="1"/>
    <xf numFmtId="0" fontId="7" fillId="0" borderId="0" xfId="0" applyFont="1" applyAlignment="1">
      <alignment horizontal="right"/>
    </xf>
    <xf numFmtId="164" fontId="7" fillId="0" borderId="0" xfId="2" applyNumberFormat="1" applyFont="1" applyAlignment="1">
      <alignment horizontal="right"/>
    </xf>
    <xf numFmtId="3" fontId="0" fillId="0" borderId="0" xfId="0" applyNumberFormat="1" applyAlignment="1">
      <alignment horizontal="right"/>
    </xf>
    <xf numFmtId="3" fontId="0" fillId="0" borderId="0" xfId="0" applyNumberFormat="1" applyFont="1" applyFill="1" applyBorder="1"/>
    <xf numFmtId="3" fontId="0" fillId="0" borderId="0" xfId="0" applyNumberFormat="1" applyBorder="1" applyAlignment="1">
      <alignment horizontal="right"/>
    </xf>
    <xf numFmtId="3" fontId="3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right"/>
    </xf>
    <xf numFmtId="3" fontId="0" fillId="0" borderId="0" xfId="1" applyNumberFormat="1" applyFont="1" applyAlignment="1"/>
    <xf numFmtId="3" fontId="0" fillId="0" borderId="0" xfId="2" applyNumberFormat="1" applyFont="1" applyAlignment="1"/>
    <xf numFmtId="3" fontId="9" fillId="0" borderId="0" xfId="0" applyNumberFormat="1" applyFont="1" applyAlignment="1"/>
    <xf numFmtId="3" fontId="0" fillId="0" borderId="0" xfId="0" applyNumberFormat="1" applyAlignment="1"/>
    <xf numFmtId="3" fontId="3" fillId="0" borderId="0" xfId="1" applyNumberFormat="1" applyFont="1" applyAlignment="1"/>
    <xf numFmtId="3" fontId="3" fillId="0" borderId="0" xfId="0" applyNumberFormat="1" applyFont="1"/>
    <xf numFmtId="1" fontId="3" fillId="0" borderId="0" xfId="0" applyNumberFormat="1" applyFont="1"/>
    <xf numFmtId="164" fontId="4" fillId="0" borderId="6" xfId="2" applyNumberFormat="1" applyFont="1" applyBorder="1"/>
    <xf numFmtId="0" fontId="13" fillId="2" borderId="0" xfId="0" applyFont="1" applyFill="1"/>
    <xf numFmtId="0" fontId="13" fillId="0" borderId="0" xfId="0" applyFont="1"/>
    <xf numFmtId="0" fontId="13" fillId="0" borderId="10" xfId="0" applyFont="1" applyBorder="1"/>
    <xf numFmtId="167" fontId="13" fillId="0" borderId="10" xfId="0" applyNumberFormat="1" applyFont="1" applyBorder="1"/>
    <xf numFmtId="0" fontId="14" fillId="0" borderId="0" xfId="0" applyFont="1"/>
    <xf numFmtId="0" fontId="13" fillId="2" borderId="10" xfId="0" applyFont="1" applyFill="1" applyBorder="1"/>
    <xf numFmtId="0" fontId="16" fillId="0" borderId="10" xfId="0" applyFont="1" applyBorder="1" applyAlignment="1">
      <alignment horizontal="centerContinuous" vertical="center"/>
    </xf>
    <xf numFmtId="0" fontId="16" fillId="0" borderId="12" xfId="0" applyFont="1" applyBorder="1" applyAlignment="1">
      <alignment horizontal="centerContinuous" vertical="center"/>
    </xf>
    <xf numFmtId="0" fontId="17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1" fontId="13" fillId="0" borderId="14" xfId="0" applyNumberFormat="1" applyFont="1" applyBorder="1" applyAlignment="1">
      <alignment horizontal="center" vertical="center"/>
    </xf>
    <xf numFmtId="1" fontId="13" fillId="0" borderId="12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3" fontId="13" fillId="0" borderId="11" xfId="0" applyNumberFormat="1" applyFont="1" applyBorder="1" applyAlignment="1">
      <alignment horizontal="right" vertical="center"/>
    </xf>
    <xf numFmtId="3" fontId="13" fillId="0" borderId="12" xfId="0" applyNumberFormat="1" applyFont="1" applyBorder="1" applyAlignment="1">
      <alignment horizontal="right" vertical="center"/>
    </xf>
    <xf numFmtId="3" fontId="13" fillId="2" borderId="14" xfId="0" applyNumberFormat="1" applyFont="1" applyFill="1" applyBorder="1" applyAlignment="1">
      <alignment horizontal="right" vertical="center"/>
    </xf>
    <xf numFmtId="3" fontId="13" fillId="2" borderId="10" xfId="0" applyNumberFormat="1" applyFont="1" applyFill="1" applyBorder="1" applyAlignment="1">
      <alignment horizontal="right" vertical="center"/>
    </xf>
    <xf numFmtId="3" fontId="22" fillId="2" borderId="14" xfId="0" applyNumberFormat="1" applyFont="1" applyFill="1" applyBorder="1" applyAlignment="1">
      <alignment vertical="center"/>
    </xf>
    <xf numFmtId="3" fontId="22" fillId="2" borderId="10" xfId="0" applyNumberFormat="1" applyFont="1" applyFill="1" applyBorder="1" applyAlignment="1">
      <alignment vertical="center"/>
    </xf>
    <xf numFmtId="0" fontId="22" fillId="0" borderId="0" xfId="0" applyFont="1"/>
    <xf numFmtId="167" fontId="13" fillId="0" borderId="14" xfId="0" quotePrefix="1" applyNumberFormat="1" applyFont="1" applyBorder="1" applyAlignment="1">
      <alignment horizontal="center" vertical="center"/>
    </xf>
    <xf numFmtId="167" fontId="13" fillId="0" borderId="12" xfId="0" quotePrefix="1" applyNumberFormat="1" applyFont="1" applyBorder="1" applyAlignment="1">
      <alignment horizontal="center" vertical="center"/>
    </xf>
    <xf numFmtId="0" fontId="13" fillId="0" borderId="14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3" fontId="13" fillId="2" borderId="14" xfId="0" applyNumberFormat="1" applyFont="1" applyFill="1" applyBorder="1" applyAlignment="1">
      <alignment vertical="center"/>
    </xf>
    <xf numFmtId="0" fontId="13" fillId="2" borderId="10" xfId="0" applyFont="1" applyFill="1" applyBorder="1" applyAlignment="1">
      <alignment vertical="center"/>
    </xf>
    <xf numFmtId="168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3" fontId="23" fillId="2" borderId="14" xfId="0" applyNumberFormat="1" applyFont="1" applyFill="1" applyBorder="1" applyAlignment="1">
      <alignment vertical="center"/>
    </xf>
    <xf numFmtId="3" fontId="23" fillId="2" borderId="10" xfId="0" applyNumberFormat="1" applyFont="1" applyFill="1" applyBorder="1" applyAlignment="1">
      <alignment vertical="center"/>
    </xf>
    <xf numFmtId="0" fontId="23" fillId="0" borderId="0" xfId="0" applyFont="1"/>
    <xf numFmtId="3" fontId="16" fillId="2" borderId="14" xfId="0" applyNumberFormat="1" applyFont="1" applyFill="1" applyBorder="1" applyAlignment="1">
      <alignment vertical="center"/>
    </xf>
    <xf numFmtId="3" fontId="16" fillId="2" borderId="10" xfId="0" applyNumberFormat="1" applyFont="1" applyFill="1" applyBorder="1" applyAlignment="1">
      <alignment vertical="center"/>
    </xf>
    <xf numFmtId="0" fontId="16" fillId="0" borderId="0" xfId="0" applyFont="1"/>
    <xf numFmtId="167" fontId="22" fillId="0" borderId="14" xfId="0" quotePrefix="1" applyNumberFormat="1" applyFont="1" applyBorder="1" applyAlignment="1">
      <alignment horizontal="center" vertical="center"/>
    </xf>
    <xf numFmtId="167" fontId="22" fillId="0" borderId="12" xfId="0" quotePrefix="1" applyNumberFormat="1" applyFont="1" applyBorder="1" applyAlignment="1">
      <alignment horizontal="center" vertical="center"/>
    </xf>
    <xf numFmtId="168" fontId="22" fillId="0" borderId="14" xfId="0" applyNumberFormat="1" applyFont="1" applyBorder="1" applyAlignment="1">
      <alignment vertical="center"/>
    </xf>
    <xf numFmtId="168" fontId="22" fillId="0" borderId="11" xfId="0" applyNumberFormat="1" applyFont="1" applyBorder="1" applyAlignment="1">
      <alignment vertical="center"/>
    </xf>
    <xf numFmtId="168" fontId="22" fillId="0" borderId="12" xfId="0" applyNumberFormat="1" applyFont="1" applyBorder="1" applyAlignment="1">
      <alignment vertical="center"/>
    </xf>
    <xf numFmtId="3" fontId="25" fillId="2" borderId="14" xfId="0" applyNumberFormat="1" applyFont="1" applyFill="1" applyBorder="1" applyAlignment="1">
      <alignment vertical="center"/>
    </xf>
    <xf numFmtId="0" fontId="26" fillId="0" borderId="0" xfId="0" applyFont="1"/>
    <xf numFmtId="167" fontId="25" fillId="0" borderId="14" xfId="0" quotePrefix="1" applyNumberFormat="1" applyFont="1" applyBorder="1" applyAlignment="1">
      <alignment horizontal="center" vertical="center"/>
    </xf>
    <xf numFmtId="167" fontId="25" fillId="0" borderId="12" xfId="0" quotePrefix="1" applyNumberFormat="1" applyFont="1" applyBorder="1" applyAlignment="1">
      <alignment horizontal="center" vertical="center"/>
    </xf>
    <xf numFmtId="3" fontId="25" fillId="2" borderId="10" xfId="0" applyNumberFormat="1" applyFont="1" applyFill="1" applyBorder="1" applyAlignment="1">
      <alignment vertical="center"/>
    </xf>
    <xf numFmtId="3" fontId="26" fillId="2" borderId="14" xfId="0" applyNumberFormat="1" applyFont="1" applyFill="1" applyBorder="1" applyAlignment="1">
      <alignment vertical="center"/>
    </xf>
    <xf numFmtId="3" fontId="26" fillId="2" borderId="10" xfId="0" applyNumberFormat="1" applyFont="1" applyFill="1" applyBorder="1" applyAlignment="1">
      <alignment vertical="center"/>
    </xf>
    <xf numFmtId="3" fontId="22" fillId="0" borderId="0" xfId="0" applyNumberFormat="1" applyFont="1"/>
    <xf numFmtId="168" fontId="25" fillId="0" borderId="14" xfId="0" applyNumberFormat="1" applyFont="1" applyBorder="1" applyAlignment="1">
      <alignment vertical="center"/>
    </xf>
    <xf numFmtId="168" fontId="25" fillId="0" borderId="11" xfId="0" applyNumberFormat="1" applyFont="1" applyBorder="1" applyAlignment="1">
      <alignment vertical="center"/>
    </xf>
    <xf numFmtId="168" fontId="25" fillId="0" borderId="12" xfId="0" applyNumberFormat="1" applyFont="1" applyBorder="1" applyAlignment="1">
      <alignment vertical="center"/>
    </xf>
    <xf numFmtId="167" fontId="16" fillId="0" borderId="14" xfId="0" quotePrefix="1" applyNumberFormat="1" applyFont="1" applyBorder="1" applyAlignment="1">
      <alignment horizontal="center" vertical="center"/>
    </xf>
    <xf numFmtId="167" fontId="16" fillId="0" borderId="12" xfId="0" quotePrefix="1" applyNumberFormat="1" applyFont="1" applyBorder="1" applyAlignment="1">
      <alignment horizontal="center" vertical="center"/>
    </xf>
    <xf numFmtId="3" fontId="13" fillId="2" borderId="10" xfId="0" applyNumberFormat="1" applyFont="1" applyFill="1" applyBorder="1" applyAlignment="1">
      <alignment vertical="center"/>
    </xf>
    <xf numFmtId="0" fontId="25" fillId="0" borderId="0" xfId="0" applyFont="1"/>
    <xf numFmtId="3" fontId="25" fillId="0" borderId="0" xfId="0" applyNumberFormat="1" applyFont="1"/>
    <xf numFmtId="167" fontId="13" fillId="0" borderId="0" xfId="0" applyNumberFormat="1" applyFont="1"/>
    <xf numFmtId="0" fontId="13" fillId="0" borderId="0" xfId="0" applyFont="1" applyAlignment="1">
      <alignment vertical="center"/>
    </xf>
    <xf numFmtId="0" fontId="13" fillId="2" borderId="14" xfId="0" applyFont="1" applyFill="1" applyBorder="1"/>
    <xf numFmtId="3" fontId="13" fillId="0" borderId="0" xfId="0" applyNumberFormat="1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167" fontId="25" fillId="0" borderId="14" xfId="0" quotePrefix="1" applyNumberFormat="1" applyFont="1" applyBorder="1" applyAlignment="1">
      <alignment horizontal="center" vertical="center"/>
    </xf>
    <xf numFmtId="167" fontId="25" fillId="0" borderId="12" xfId="0" quotePrefix="1" applyNumberFormat="1" applyFont="1" applyBorder="1" applyAlignment="1">
      <alignment horizontal="center" vertical="center"/>
    </xf>
    <xf numFmtId="0" fontId="25" fillId="0" borderId="14" xfId="0" applyFont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  <xf numFmtId="0" fontId="25" fillId="0" borderId="12" xfId="0" applyFont="1" applyBorder="1" applyAlignment="1">
      <alignment horizontal="left" vertical="center"/>
    </xf>
    <xf numFmtId="168" fontId="25" fillId="0" borderId="14" xfId="0" applyNumberFormat="1" applyFont="1" applyBorder="1" applyAlignment="1">
      <alignment vertical="center"/>
    </xf>
    <xf numFmtId="168" fontId="25" fillId="0" borderId="11" xfId="0" applyNumberFormat="1" applyFont="1" applyBorder="1" applyAlignment="1">
      <alignment vertical="center"/>
    </xf>
    <xf numFmtId="168" fontId="25" fillId="0" borderId="12" xfId="0" applyNumberFormat="1" applyFont="1" applyBorder="1" applyAlignment="1">
      <alignment vertical="center"/>
    </xf>
    <xf numFmtId="167" fontId="22" fillId="0" borderId="14" xfId="0" quotePrefix="1" applyNumberFormat="1" applyFont="1" applyBorder="1" applyAlignment="1">
      <alignment horizontal="center" vertical="center"/>
    </xf>
    <xf numFmtId="167" fontId="22" fillId="0" borderId="12" xfId="0" quotePrefix="1" applyNumberFormat="1" applyFont="1" applyBorder="1" applyAlignment="1">
      <alignment horizontal="center" vertical="center"/>
    </xf>
    <xf numFmtId="0" fontId="27" fillId="0" borderId="14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left" vertical="center" wrapText="1"/>
    </xf>
    <xf numFmtId="168" fontId="22" fillId="0" borderId="10" xfId="0" applyNumberFormat="1" applyFont="1" applyBorder="1" applyAlignment="1">
      <alignment vertical="center"/>
    </xf>
    <xf numFmtId="0" fontId="28" fillId="0" borderId="14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left" vertical="center" wrapText="1"/>
    </xf>
    <xf numFmtId="168" fontId="25" fillId="0" borderId="10" xfId="0" applyNumberFormat="1" applyFont="1" applyBorder="1" applyAlignment="1">
      <alignment vertical="center"/>
    </xf>
    <xf numFmtId="0" fontId="13" fillId="0" borderId="14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167" fontId="13" fillId="0" borderId="14" xfId="0" quotePrefix="1" applyNumberFormat="1" applyFont="1" applyBorder="1" applyAlignment="1">
      <alignment horizontal="center" vertical="center"/>
    </xf>
    <xf numFmtId="167" fontId="13" fillId="0" borderId="12" xfId="0" quotePrefix="1" applyNumberFormat="1" applyFont="1" applyBorder="1" applyAlignment="1">
      <alignment horizontal="center" vertical="center"/>
    </xf>
    <xf numFmtId="0" fontId="14" fillId="0" borderId="14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168" fontId="13" fillId="0" borderId="10" xfId="0" applyNumberFormat="1" applyFont="1" applyBorder="1" applyAlignment="1">
      <alignment vertical="center"/>
    </xf>
    <xf numFmtId="169" fontId="13" fillId="0" borderId="14" xfId="0" applyNumberFormat="1" applyFont="1" applyBorder="1" applyAlignment="1">
      <alignment horizontal="left" vertical="center"/>
    </xf>
    <xf numFmtId="169" fontId="13" fillId="0" borderId="11" xfId="0" applyNumberFormat="1" applyFont="1" applyBorder="1" applyAlignment="1">
      <alignment horizontal="left" vertical="center"/>
    </xf>
    <xf numFmtId="169" fontId="13" fillId="0" borderId="12" xfId="0" applyNumberFormat="1" applyFont="1" applyBorder="1" applyAlignment="1">
      <alignment horizontal="left" vertical="center"/>
    </xf>
    <xf numFmtId="0" fontId="27" fillId="0" borderId="14" xfId="0" applyFont="1" applyBorder="1" applyAlignment="1">
      <alignment vertical="center"/>
    </xf>
    <xf numFmtId="0" fontId="27" fillId="0" borderId="11" xfId="0" applyFont="1" applyBorder="1" applyAlignment="1">
      <alignment vertical="center"/>
    </xf>
    <xf numFmtId="0" fontId="27" fillId="0" borderId="12" xfId="0" applyFont="1" applyBorder="1" applyAlignment="1">
      <alignment vertical="center"/>
    </xf>
    <xf numFmtId="0" fontId="27" fillId="0" borderId="14" xfId="0" applyFont="1" applyBorder="1" applyAlignment="1">
      <alignment horizontal="left" vertical="center"/>
    </xf>
    <xf numFmtId="0" fontId="27" fillId="0" borderId="11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168" fontId="22" fillId="0" borderId="14" xfId="0" applyNumberFormat="1" applyFont="1" applyBorder="1" applyAlignment="1">
      <alignment horizontal="center" vertical="center"/>
    </xf>
    <xf numFmtId="168" fontId="22" fillId="0" borderId="11" xfId="0" applyNumberFormat="1" applyFont="1" applyBorder="1" applyAlignment="1">
      <alignment horizontal="center" vertical="center"/>
    </xf>
    <xf numFmtId="168" fontId="22" fillId="0" borderId="12" xfId="0" applyNumberFormat="1" applyFont="1" applyBorder="1" applyAlignment="1">
      <alignment horizontal="center" vertical="center"/>
    </xf>
    <xf numFmtId="0" fontId="27" fillId="0" borderId="14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7" fillId="0" borderId="12" xfId="0" applyFont="1" applyBorder="1" applyAlignment="1">
      <alignment vertical="center" wrapText="1"/>
    </xf>
    <xf numFmtId="0" fontId="14" fillId="0" borderId="14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68" fontId="13" fillId="0" borderId="14" xfId="0" applyNumberFormat="1" applyFont="1" applyBorder="1" applyAlignment="1">
      <alignment horizontal="left" vertical="center"/>
    </xf>
    <xf numFmtId="168" fontId="13" fillId="0" borderId="11" xfId="0" applyNumberFormat="1" applyFont="1" applyBorder="1" applyAlignment="1">
      <alignment horizontal="left" vertical="center"/>
    </xf>
    <xf numFmtId="168" fontId="13" fillId="0" borderId="12" xfId="0" applyNumberFormat="1" applyFont="1" applyBorder="1" applyAlignment="1">
      <alignment horizontal="left" vertical="center"/>
    </xf>
    <xf numFmtId="0" fontId="27" fillId="3" borderId="14" xfId="0" applyFont="1" applyFill="1" applyBorder="1" applyAlignment="1">
      <alignment horizontal="left" vertical="center" wrapText="1"/>
    </xf>
    <xf numFmtId="0" fontId="27" fillId="3" borderId="11" xfId="0" applyFont="1" applyFill="1" applyBorder="1" applyAlignment="1">
      <alignment horizontal="left" vertical="center" wrapText="1"/>
    </xf>
    <xf numFmtId="0" fontId="27" fillId="3" borderId="12" xfId="0" applyFont="1" applyFill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22" fillId="0" borderId="12" xfId="0" applyFont="1" applyBorder="1" applyAlignment="1">
      <alignment horizontal="left" vertical="center"/>
    </xf>
    <xf numFmtId="0" fontId="22" fillId="3" borderId="14" xfId="0" applyFont="1" applyFill="1" applyBorder="1" applyAlignment="1">
      <alignment horizontal="left" vertical="center" wrapText="1"/>
    </xf>
    <xf numFmtId="0" fontId="22" fillId="3" borderId="11" xfId="0" applyFont="1" applyFill="1" applyBorder="1" applyAlignment="1">
      <alignment horizontal="left" vertical="center" wrapText="1"/>
    </xf>
    <xf numFmtId="0" fontId="22" fillId="3" borderId="12" xfId="0" applyFont="1" applyFill="1" applyBorder="1" applyAlignment="1">
      <alignment horizontal="left" vertical="center" wrapText="1"/>
    </xf>
    <xf numFmtId="167" fontId="16" fillId="0" borderId="14" xfId="0" quotePrefix="1" applyNumberFormat="1" applyFont="1" applyBorder="1" applyAlignment="1">
      <alignment horizontal="center" vertical="center"/>
    </xf>
    <xf numFmtId="167" fontId="16" fillId="0" borderId="12" xfId="0" quotePrefix="1" applyNumberFormat="1" applyFont="1" applyBorder="1" applyAlignment="1">
      <alignment horizontal="center" vertical="center"/>
    </xf>
    <xf numFmtId="0" fontId="16" fillId="0" borderId="14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168" fontId="16" fillId="0" borderId="10" xfId="0" applyNumberFormat="1" applyFont="1" applyBorder="1" applyAlignment="1">
      <alignment vertical="center"/>
    </xf>
    <xf numFmtId="0" fontId="25" fillId="0" borderId="14" xfId="0" applyFont="1" applyBorder="1" applyAlignment="1">
      <alignment vertical="center" wrapText="1"/>
    </xf>
    <xf numFmtId="0" fontId="25" fillId="0" borderId="11" xfId="0" applyFont="1" applyBorder="1" applyAlignment="1">
      <alignment vertical="center" wrapText="1"/>
    </xf>
    <xf numFmtId="0" fontId="25" fillId="0" borderId="12" xfId="0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168" fontId="22" fillId="0" borderId="14" xfId="0" applyNumberFormat="1" applyFont="1" applyBorder="1" applyAlignment="1">
      <alignment vertical="center"/>
    </xf>
    <xf numFmtId="168" fontId="22" fillId="0" borderId="11" xfId="0" applyNumberFormat="1" applyFont="1" applyBorder="1" applyAlignment="1">
      <alignment vertical="center"/>
    </xf>
    <xf numFmtId="168" fontId="22" fillId="0" borderId="12" xfId="0" applyNumberFormat="1" applyFont="1" applyBorder="1" applyAlignment="1">
      <alignment vertical="center"/>
    </xf>
    <xf numFmtId="0" fontId="24" fillId="0" borderId="14" xfId="0" applyFont="1" applyBorder="1" applyAlignment="1">
      <alignment horizontal="left" vertical="center"/>
    </xf>
    <xf numFmtId="0" fontId="24" fillId="0" borderId="11" xfId="0" applyFont="1" applyBorder="1" applyAlignment="1">
      <alignment horizontal="left" vertical="center"/>
    </xf>
    <xf numFmtId="0" fontId="24" fillId="0" borderId="12" xfId="0" applyFont="1" applyBorder="1" applyAlignment="1">
      <alignment horizontal="left" vertical="center"/>
    </xf>
    <xf numFmtId="0" fontId="22" fillId="0" borderId="14" xfId="0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22" fillId="0" borderId="12" xfId="0" applyFont="1" applyBorder="1" applyAlignment="1">
      <alignment vertical="center"/>
    </xf>
    <xf numFmtId="0" fontId="14" fillId="0" borderId="9" xfId="0" applyFont="1" applyBorder="1"/>
    <xf numFmtId="0" fontId="14" fillId="0" borderId="0" xfId="0" applyFont="1"/>
    <xf numFmtId="0" fontId="16" fillId="0" borderId="13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167" fontId="16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1" fontId="13" fillId="0" borderId="14" xfId="0" applyNumberFormat="1" applyFont="1" applyBorder="1" applyAlignment="1">
      <alignment horizontal="center" vertical="center"/>
    </xf>
    <xf numFmtId="1" fontId="13" fillId="0" borderId="12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167" fontId="12" fillId="0" borderId="7" xfId="0" applyNumberFormat="1" applyFont="1" applyBorder="1" applyAlignment="1">
      <alignment horizontal="center" vertical="center"/>
    </xf>
    <xf numFmtId="167" fontId="12" fillId="0" borderId="8" xfId="0" applyNumberFormat="1" applyFont="1" applyBorder="1" applyAlignment="1">
      <alignment horizontal="center" vertical="center"/>
    </xf>
    <xf numFmtId="167" fontId="13" fillId="0" borderId="0" xfId="0" applyNumberFormat="1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167" fontId="13" fillId="0" borderId="0" xfId="0" applyNumberFormat="1" applyFont="1"/>
    <xf numFmtId="0" fontId="13" fillId="0" borderId="6" xfId="0" applyFont="1" applyBorder="1"/>
    <xf numFmtId="167" fontId="13" fillId="0" borderId="0" xfId="0" applyNumberFormat="1" applyFont="1" applyAlignment="1">
      <alignment horizontal="center"/>
    </xf>
    <xf numFmtId="0" fontId="13" fillId="0" borderId="8" xfId="0" applyFont="1" applyBorder="1"/>
    <xf numFmtId="0" fontId="13" fillId="0" borderId="11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8" xfId="0" applyFont="1" applyBorder="1"/>
    <xf numFmtId="0" fontId="15" fillId="0" borderId="8" xfId="0" applyFont="1" applyBorder="1" applyAlignment="1">
      <alignment horizontal="center"/>
    </xf>
  </cellXfs>
  <cellStyles count="4">
    <cellStyle name="Ezres" xfId="1" builtinId="3"/>
    <cellStyle name="Normál" xfId="0" builtinId="0"/>
    <cellStyle name="Pénznem" xfId="2" builtinId="4"/>
    <cellStyle name="Százalék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3"/>
  <sheetViews>
    <sheetView tabSelected="1" zoomScaleNormal="100" workbookViewId="0">
      <selection activeCell="G303" sqref="G303"/>
    </sheetView>
  </sheetViews>
  <sheetFormatPr defaultColWidth="12" defaultRowHeight="15" customHeight="1" x14ac:dyDescent="0.25"/>
  <cols>
    <col min="1" max="1" width="12" style="6"/>
    <col min="5" max="5" width="12" style="7" customWidth="1"/>
    <col min="6" max="6" width="16.28515625" style="7" bestFit="1" customWidth="1"/>
    <col min="7" max="7" width="14.140625" bestFit="1" customWidth="1"/>
    <col min="8" max="8" width="19.140625" style="8" customWidth="1"/>
    <col min="261" max="261" width="12" customWidth="1"/>
    <col min="262" max="262" width="16.28515625" bestFit="1" customWidth="1"/>
    <col min="263" max="263" width="14.140625" bestFit="1" customWidth="1"/>
    <col min="264" max="264" width="19.140625" customWidth="1"/>
    <col min="517" max="517" width="12" customWidth="1"/>
    <col min="518" max="518" width="16.28515625" bestFit="1" customWidth="1"/>
    <col min="519" max="519" width="14.140625" bestFit="1" customWidth="1"/>
    <col min="520" max="520" width="19.140625" customWidth="1"/>
    <col min="773" max="773" width="12" customWidth="1"/>
    <col min="774" max="774" width="16.28515625" bestFit="1" customWidth="1"/>
    <col min="775" max="775" width="14.140625" bestFit="1" customWidth="1"/>
    <col min="776" max="776" width="19.140625" customWidth="1"/>
    <col min="1029" max="1029" width="12" customWidth="1"/>
    <col min="1030" max="1030" width="16.28515625" bestFit="1" customWidth="1"/>
    <col min="1031" max="1031" width="14.140625" bestFit="1" customWidth="1"/>
    <col min="1032" max="1032" width="19.140625" customWidth="1"/>
    <col min="1285" max="1285" width="12" customWidth="1"/>
    <col min="1286" max="1286" width="16.28515625" bestFit="1" customWidth="1"/>
    <col min="1287" max="1287" width="14.140625" bestFit="1" customWidth="1"/>
    <col min="1288" max="1288" width="19.140625" customWidth="1"/>
    <col min="1541" max="1541" width="12" customWidth="1"/>
    <col min="1542" max="1542" width="16.28515625" bestFit="1" customWidth="1"/>
    <col min="1543" max="1543" width="14.140625" bestFit="1" customWidth="1"/>
    <col min="1544" max="1544" width="19.140625" customWidth="1"/>
    <col min="1797" max="1797" width="12" customWidth="1"/>
    <col min="1798" max="1798" width="16.28515625" bestFit="1" customWidth="1"/>
    <col min="1799" max="1799" width="14.140625" bestFit="1" customWidth="1"/>
    <col min="1800" max="1800" width="19.140625" customWidth="1"/>
    <col min="2053" max="2053" width="12" customWidth="1"/>
    <col min="2054" max="2054" width="16.28515625" bestFit="1" customWidth="1"/>
    <col min="2055" max="2055" width="14.140625" bestFit="1" customWidth="1"/>
    <col min="2056" max="2056" width="19.140625" customWidth="1"/>
    <col min="2309" max="2309" width="12" customWidth="1"/>
    <col min="2310" max="2310" width="16.28515625" bestFit="1" customWidth="1"/>
    <col min="2311" max="2311" width="14.140625" bestFit="1" customWidth="1"/>
    <col min="2312" max="2312" width="19.140625" customWidth="1"/>
    <col min="2565" max="2565" width="12" customWidth="1"/>
    <col min="2566" max="2566" width="16.28515625" bestFit="1" customWidth="1"/>
    <col min="2567" max="2567" width="14.140625" bestFit="1" customWidth="1"/>
    <col min="2568" max="2568" width="19.140625" customWidth="1"/>
    <col min="2821" max="2821" width="12" customWidth="1"/>
    <col min="2822" max="2822" width="16.28515625" bestFit="1" customWidth="1"/>
    <col min="2823" max="2823" width="14.140625" bestFit="1" customWidth="1"/>
    <col min="2824" max="2824" width="19.140625" customWidth="1"/>
    <col min="3077" max="3077" width="12" customWidth="1"/>
    <col min="3078" max="3078" width="16.28515625" bestFit="1" customWidth="1"/>
    <col min="3079" max="3079" width="14.140625" bestFit="1" customWidth="1"/>
    <col min="3080" max="3080" width="19.140625" customWidth="1"/>
    <col min="3333" max="3333" width="12" customWidth="1"/>
    <col min="3334" max="3334" width="16.28515625" bestFit="1" customWidth="1"/>
    <col min="3335" max="3335" width="14.140625" bestFit="1" customWidth="1"/>
    <col min="3336" max="3336" width="19.140625" customWidth="1"/>
    <col min="3589" max="3589" width="12" customWidth="1"/>
    <col min="3590" max="3590" width="16.28515625" bestFit="1" customWidth="1"/>
    <col min="3591" max="3591" width="14.140625" bestFit="1" customWidth="1"/>
    <col min="3592" max="3592" width="19.140625" customWidth="1"/>
    <col min="3845" max="3845" width="12" customWidth="1"/>
    <col min="3846" max="3846" width="16.28515625" bestFit="1" customWidth="1"/>
    <col min="3847" max="3847" width="14.140625" bestFit="1" customWidth="1"/>
    <col min="3848" max="3848" width="19.140625" customWidth="1"/>
    <col min="4101" max="4101" width="12" customWidth="1"/>
    <col min="4102" max="4102" width="16.28515625" bestFit="1" customWidth="1"/>
    <col min="4103" max="4103" width="14.140625" bestFit="1" customWidth="1"/>
    <col min="4104" max="4104" width="19.140625" customWidth="1"/>
    <col min="4357" max="4357" width="12" customWidth="1"/>
    <col min="4358" max="4358" width="16.28515625" bestFit="1" customWidth="1"/>
    <col min="4359" max="4359" width="14.140625" bestFit="1" customWidth="1"/>
    <col min="4360" max="4360" width="19.140625" customWidth="1"/>
    <col min="4613" max="4613" width="12" customWidth="1"/>
    <col min="4614" max="4614" width="16.28515625" bestFit="1" customWidth="1"/>
    <col min="4615" max="4615" width="14.140625" bestFit="1" customWidth="1"/>
    <col min="4616" max="4616" width="19.140625" customWidth="1"/>
    <col min="4869" max="4869" width="12" customWidth="1"/>
    <col min="4870" max="4870" width="16.28515625" bestFit="1" customWidth="1"/>
    <col min="4871" max="4871" width="14.140625" bestFit="1" customWidth="1"/>
    <col min="4872" max="4872" width="19.140625" customWidth="1"/>
    <col min="5125" max="5125" width="12" customWidth="1"/>
    <col min="5126" max="5126" width="16.28515625" bestFit="1" customWidth="1"/>
    <col min="5127" max="5127" width="14.140625" bestFit="1" customWidth="1"/>
    <col min="5128" max="5128" width="19.140625" customWidth="1"/>
    <col min="5381" max="5381" width="12" customWidth="1"/>
    <col min="5382" max="5382" width="16.28515625" bestFit="1" customWidth="1"/>
    <col min="5383" max="5383" width="14.140625" bestFit="1" customWidth="1"/>
    <col min="5384" max="5384" width="19.140625" customWidth="1"/>
    <col min="5637" max="5637" width="12" customWidth="1"/>
    <col min="5638" max="5638" width="16.28515625" bestFit="1" customWidth="1"/>
    <col min="5639" max="5639" width="14.140625" bestFit="1" customWidth="1"/>
    <col min="5640" max="5640" width="19.140625" customWidth="1"/>
    <col min="5893" max="5893" width="12" customWidth="1"/>
    <col min="5894" max="5894" width="16.28515625" bestFit="1" customWidth="1"/>
    <col min="5895" max="5895" width="14.140625" bestFit="1" customWidth="1"/>
    <col min="5896" max="5896" width="19.140625" customWidth="1"/>
    <col min="6149" max="6149" width="12" customWidth="1"/>
    <col min="6150" max="6150" width="16.28515625" bestFit="1" customWidth="1"/>
    <col min="6151" max="6151" width="14.140625" bestFit="1" customWidth="1"/>
    <col min="6152" max="6152" width="19.140625" customWidth="1"/>
    <col min="6405" max="6405" width="12" customWidth="1"/>
    <col min="6406" max="6406" width="16.28515625" bestFit="1" customWidth="1"/>
    <col min="6407" max="6407" width="14.140625" bestFit="1" customWidth="1"/>
    <col min="6408" max="6408" width="19.140625" customWidth="1"/>
    <col min="6661" max="6661" width="12" customWidth="1"/>
    <col min="6662" max="6662" width="16.28515625" bestFit="1" customWidth="1"/>
    <col min="6663" max="6663" width="14.140625" bestFit="1" customWidth="1"/>
    <col min="6664" max="6664" width="19.140625" customWidth="1"/>
    <col min="6917" max="6917" width="12" customWidth="1"/>
    <col min="6918" max="6918" width="16.28515625" bestFit="1" customWidth="1"/>
    <col min="6919" max="6919" width="14.140625" bestFit="1" customWidth="1"/>
    <col min="6920" max="6920" width="19.140625" customWidth="1"/>
    <col min="7173" max="7173" width="12" customWidth="1"/>
    <col min="7174" max="7174" width="16.28515625" bestFit="1" customWidth="1"/>
    <col min="7175" max="7175" width="14.140625" bestFit="1" customWidth="1"/>
    <col min="7176" max="7176" width="19.140625" customWidth="1"/>
    <col min="7429" max="7429" width="12" customWidth="1"/>
    <col min="7430" max="7430" width="16.28515625" bestFit="1" customWidth="1"/>
    <col min="7431" max="7431" width="14.140625" bestFit="1" customWidth="1"/>
    <col min="7432" max="7432" width="19.140625" customWidth="1"/>
    <col min="7685" max="7685" width="12" customWidth="1"/>
    <col min="7686" max="7686" width="16.28515625" bestFit="1" customWidth="1"/>
    <col min="7687" max="7687" width="14.140625" bestFit="1" customWidth="1"/>
    <col min="7688" max="7688" width="19.140625" customWidth="1"/>
    <col min="7941" max="7941" width="12" customWidth="1"/>
    <col min="7942" max="7942" width="16.28515625" bestFit="1" customWidth="1"/>
    <col min="7943" max="7943" width="14.140625" bestFit="1" customWidth="1"/>
    <col min="7944" max="7944" width="19.140625" customWidth="1"/>
    <col min="8197" max="8197" width="12" customWidth="1"/>
    <col min="8198" max="8198" width="16.28515625" bestFit="1" customWidth="1"/>
    <col min="8199" max="8199" width="14.140625" bestFit="1" customWidth="1"/>
    <col min="8200" max="8200" width="19.140625" customWidth="1"/>
    <col min="8453" max="8453" width="12" customWidth="1"/>
    <col min="8454" max="8454" width="16.28515625" bestFit="1" customWidth="1"/>
    <col min="8455" max="8455" width="14.140625" bestFit="1" customWidth="1"/>
    <col min="8456" max="8456" width="19.140625" customWidth="1"/>
    <col min="8709" max="8709" width="12" customWidth="1"/>
    <col min="8710" max="8710" width="16.28515625" bestFit="1" customWidth="1"/>
    <col min="8711" max="8711" width="14.140625" bestFit="1" customWidth="1"/>
    <col min="8712" max="8712" width="19.140625" customWidth="1"/>
    <col min="8965" max="8965" width="12" customWidth="1"/>
    <col min="8966" max="8966" width="16.28515625" bestFit="1" customWidth="1"/>
    <col min="8967" max="8967" width="14.140625" bestFit="1" customWidth="1"/>
    <col min="8968" max="8968" width="19.140625" customWidth="1"/>
    <col min="9221" max="9221" width="12" customWidth="1"/>
    <col min="9222" max="9222" width="16.28515625" bestFit="1" customWidth="1"/>
    <col min="9223" max="9223" width="14.140625" bestFit="1" customWidth="1"/>
    <col min="9224" max="9224" width="19.140625" customWidth="1"/>
    <col min="9477" max="9477" width="12" customWidth="1"/>
    <col min="9478" max="9478" width="16.28515625" bestFit="1" customWidth="1"/>
    <col min="9479" max="9479" width="14.140625" bestFit="1" customWidth="1"/>
    <col min="9480" max="9480" width="19.140625" customWidth="1"/>
    <col min="9733" max="9733" width="12" customWidth="1"/>
    <col min="9734" max="9734" width="16.28515625" bestFit="1" customWidth="1"/>
    <col min="9735" max="9735" width="14.140625" bestFit="1" customWidth="1"/>
    <col min="9736" max="9736" width="19.140625" customWidth="1"/>
    <col min="9989" max="9989" width="12" customWidth="1"/>
    <col min="9990" max="9990" width="16.28515625" bestFit="1" customWidth="1"/>
    <col min="9991" max="9991" width="14.140625" bestFit="1" customWidth="1"/>
    <col min="9992" max="9992" width="19.140625" customWidth="1"/>
    <col min="10245" max="10245" width="12" customWidth="1"/>
    <col min="10246" max="10246" width="16.28515625" bestFit="1" customWidth="1"/>
    <col min="10247" max="10247" width="14.140625" bestFit="1" customWidth="1"/>
    <col min="10248" max="10248" width="19.140625" customWidth="1"/>
    <col min="10501" max="10501" width="12" customWidth="1"/>
    <col min="10502" max="10502" width="16.28515625" bestFit="1" customWidth="1"/>
    <col min="10503" max="10503" width="14.140625" bestFit="1" customWidth="1"/>
    <col min="10504" max="10504" width="19.140625" customWidth="1"/>
    <col min="10757" max="10757" width="12" customWidth="1"/>
    <col min="10758" max="10758" width="16.28515625" bestFit="1" customWidth="1"/>
    <col min="10759" max="10759" width="14.140625" bestFit="1" customWidth="1"/>
    <col min="10760" max="10760" width="19.140625" customWidth="1"/>
    <col min="11013" max="11013" width="12" customWidth="1"/>
    <col min="11014" max="11014" width="16.28515625" bestFit="1" customWidth="1"/>
    <col min="11015" max="11015" width="14.140625" bestFit="1" customWidth="1"/>
    <col min="11016" max="11016" width="19.140625" customWidth="1"/>
    <col min="11269" max="11269" width="12" customWidth="1"/>
    <col min="11270" max="11270" width="16.28515625" bestFit="1" customWidth="1"/>
    <col min="11271" max="11271" width="14.140625" bestFit="1" customWidth="1"/>
    <col min="11272" max="11272" width="19.140625" customWidth="1"/>
    <col min="11525" max="11525" width="12" customWidth="1"/>
    <col min="11526" max="11526" width="16.28515625" bestFit="1" customWidth="1"/>
    <col min="11527" max="11527" width="14.140625" bestFit="1" customWidth="1"/>
    <col min="11528" max="11528" width="19.140625" customWidth="1"/>
    <col min="11781" max="11781" width="12" customWidth="1"/>
    <col min="11782" max="11782" width="16.28515625" bestFit="1" customWidth="1"/>
    <col min="11783" max="11783" width="14.140625" bestFit="1" customWidth="1"/>
    <col min="11784" max="11784" width="19.140625" customWidth="1"/>
    <col min="12037" max="12037" width="12" customWidth="1"/>
    <col min="12038" max="12038" width="16.28515625" bestFit="1" customWidth="1"/>
    <col min="12039" max="12039" width="14.140625" bestFit="1" customWidth="1"/>
    <col min="12040" max="12040" width="19.140625" customWidth="1"/>
    <col min="12293" max="12293" width="12" customWidth="1"/>
    <col min="12294" max="12294" width="16.28515625" bestFit="1" customWidth="1"/>
    <col min="12295" max="12295" width="14.140625" bestFit="1" customWidth="1"/>
    <col min="12296" max="12296" width="19.140625" customWidth="1"/>
    <col min="12549" max="12549" width="12" customWidth="1"/>
    <col min="12550" max="12550" width="16.28515625" bestFit="1" customWidth="1"/>
    <col min="12551" max="12551" width="14.140625" bestFit="1" customWidth="1"/>
    <col min="12552" max="12552" width="19.140625" customWidth="1"/>
    <col min="12805" max="12805" width="12" customWidth="1"/>
    <col min="12806" max="12806" width="16.28515625" bestFit="1" customWidth="1"/>
    <col min="12807" max="12807" width="14.140625" bestFit="1" customWidth="1"/>
    <col min="12808" max="12808" width="19.140625" customWidth="1"/>
    <col min="13061" max="13061" width="12" customWidth="1"/>
    <col min="13062" max="13062" width="16.28515625" bestFit="1" customWidth="1"/>
    <col min="13063" max="13063" width="14.140625" bestFit="1" customWidth="1"/>
    <col min="13064" max="13064" width="19.140625" customWidth="1"/>
    <col min="13317" max="13317" width="12" customWidth="1"/>
    <col min="13318" max="13318" width="16.28515625" bestFit="1" customWidth="1"/>
    <col min="13319" max="13319" width="14.140625" bestFit="1" customWidth="1"/>
    <col min="13320" max="13320" width="19.140625" customWidth="1"/>
    <col min="13573" max="13573" width="12" customWidth="1"/>
    <col min="13574" max="13574" width="16.28515625" bestFit="1" customWidth="1"/>
    <col min="13575" max="13575" width="14.140625" bestFit="1" customWidth="1"/>
    <col min="13576" max="13576" width="19.140625" customWidth="1"/>
    <col min="13829" max="13829" width="12" customWidth="1"/>
    <col min="13830" max="13830" width="16.28515625" bestFit="1" customWidth="1"/>
    <col min="13831" max="13831" width="14.140625" bestFit="1" customWidth="1"/>
    <col min="13832" max="13832" width="19.140625" customWidth="1"/>
    <col min="14085" max="14085" width="12" customWidth="1"/>
    <col min="14086" max="14086" width="16.28515625" bestFit="1" customWidth="1"/>
    <col min="14087" max="14087" width="14.140625" bestFit="1" customWidth="1"/>
    <col min="14088" max="14088" width="19.140625" customWidth="1"/>
    <col min="14341" max="14341" width="12" customWidth="1"/>
    <col min="14342" max="14342" width="16.28515625" bestFit="1" customWidth="1"/>
    <col min="14343" max="14343" width="14.140625" bestFit="1" customWidth="1"/>
    <col min="14344" max="14344" width="19.140625" customWidth="1"/>
    <col min="14597" max="14597" width="12" customWidth="1"/>
    <col min="14598" max="14598" width="16.28515625" bestFit="1" customWidth="1"/>
    <col min="14599" max="14599" width="14.140625" bestFit="1" customWidth="1"/>
    <col min="14600" max="14600" width="19.140625" customWidth="1"/>
    <col min="14853" max="14853" width="12" customWidth="1"/>
    <col min="14854" max="14854" width="16.28515625" bestFit="1" customWidth="1"/>
    <col min="14855" max="14855" width="14.140625" bestFit="1" customWidth="1"/>
    <col min="14856" max="14856" width="19.140625" customWidth="1"/>
    <col min="15109" max="15109" width="12" customWidth="1"/>
    <col min="15110" max="15110" width="16.28515625" bestFit="1" customWidth="1"/>
    <col min="15111" max="15111" width="14.140625" bestFit="1" customWidth="1"/>
    <col min="15112" max="15112" width="19.140625" customWidth="1"/>
    <col min="15365" max="15365" width="12" customWidth="1"/>
    <col min="15366" max="15366" width="16.28515625" bestFit="1" customWidth="1"/>
    <col min="15367" max="15367" width="14.140625" bestFit="1" customWidth="1"/>
    <col min="15368" max="15368" width="19.140625" customWidth="1"/>
    <col min="15621" max="15621" width="12" customWidth="1"/>
    <col min="15622" max="15622" width="16.28515625" bestFit="1" customWidth="1"/>
    <col min="15623" max="15623" width="14.140625" bestFit="1" customWidth="1"/>
    <col min="15624" max="15624" width="19.140625" customWidth="1"/>
    <col min="15877" max="15877" width="12" customWidth="1"/>
    <col min="15878" max="15878" width="16.28515625" bestFit="1" customWidth="1"/>
    <col min="15879" max="15879" width="14.140625" bestFit="1" customWidth="1"/>
    <col min="15880" max="15880" width="19.140625" customWidth="1"/>
    <col min="16133" max="16133" width="12" customWidth="1"/>
    <col min="16134" max="16134" width="16.28515625" bestFit="1" customWidth="1"/>
    <col min="16135" max="16135" width="14.140625" bestFit="1" customWidth="1"/>
    <col min="16136" max="16136" width="19.140625" customWidth="1"/>
  </cols>
  <sheetData>
    <row r="1" spans="1:10" ht="15" customHeight="1" x14ac:dyDescent="0.25">
      <c r="A1" s="1"/>
      <c r="B1" s="2"/>
      <c r="C1" s="2"/>
      <c r="D1" s="2"/>
      <c r="E1" s="3"/>
      <c r="F1" s="3"/>
      <c r="G1" s="2"/>
      <c r="H1" s="4" t="s">
        <v>146</v>
      </c>
    </row>
    <row r="2" spans="1:10" ht="15" customHeight="1" x14ac:dyDescent="0.25">
      <c r="A2" s="170" t="s">
        <v>0</v>
      </c>
      <c r="B2" s="170"/>
      <c r="C2" s="170"/>
      <c r="D2" s="170"/>
      <c r="E2" s="170"/>
      <c r="F2" s="170"/>
      <c r="G2" s="170"/>
      <c r="H2" s="170"/>
    </row>
    <row r="3" spans="1:10" ht="15" customHeight="1" x14ac:dyDescent="0.25">
      <c r="A3" s="170" t="s">
        <v>147</v>
      </c>
      <c r="B3" s="170"/>
      <c r="C3" s="170"/>
      <c r="D3" s="170"/>
      <c r="E3" s="170"/>
      <c r="F3" s="170"/>
      <c r="G3" s="170"/>
      <c r="H3" s="170"/>
    </row>
    <row r="4" spans="1:10" ht="15" customHeight="1" x14ac:dyDescent="0.25">
      <c r="A4" s="170" t="s">
        <v>1</v>
      </c>
      <c r="B4" s="170"/>
      <c r="C4" s="170"/>
      <c r="D4" s="170"/>
      <c r="E4" s="170"/>
      <c r="F4" s="170"/>
      <c r="G4" s="170"/>
      <c r="H4" s="170"/>
    </row>
    <row r="5" spans="1:10" ht="15" customHeight="1" x14ac:dyDescent="0.25">
      <c r="A5" s="1"/>
      <c r="B5" s="2"/>
      <c r="C5" s="2"/>
      <c r="D5" s="2"/>
      <c r="E5" s="3"/>
      <c r="F5" s="3"/>
      <c r="G5" s="2"/>
      <c r="H5" s="5"/>
    </row>
    <row r="6" spans="1:10" ht="15" customHeight="1" x14ac:dyDescent="0.25">
      <c r="A6" s="171"/>
      <c r="B6" s="171"/>
      <c r="C6" s="171"/>
      <c r="D6" s="171"/>
      <c r="E6" s="171"/>
      <c r="F6" s="171"/>
      <c r="G6" s="171"/>
      <c r="H6" s="171"/>
    </row>
    <row r="8" spans="1:10" ht="15" customHeight="1" x14ac:dyDescent="0.25">
      <c r="A8" s="9" t="s">
        <v>2</v>
      </c>
    </row>
    <row r="10" spans="1:10" ht="15" customHeight="1" x14ac:dyDescent="0.25">
      <c r="B10" t="s">
        <v>3</v>
      </c>
      <c r="H10" s="8">
        <f>SUM(H141,H253)</f>
        <v>12017729</v>
      </c>
      <c r="I10" s="10"/>
      <c r="J10" s="11"/>
    </row>
    <row r="11" spans="1:10" ht="15" customHeight="1" x14ac:dyDescent="0.25">
      <c r="B11" t="s">
        <v>4</v>
      </c>
    </row>
    <row r="13" spans="1:10" ht="15" customHeight="1" x14ac:dyDescent="0.25">
      <c r="B13" t="s">
        <v>5</v>
      </c>
      <c r="H13" s="8">
        <f>SUM(H163,H260)</f>
        <v>2431950.1830000002</v>
      </c>
      <c r="J13" s="11"/>
    </row>
    <row r="15" spans="1:10" ht="15" customHeight="1" x14ac:dyDescent="0.25">
      <c r="B15" t="s">
        <v>6</v>
      </c>
      <c r="H15" s="8">
        <f>SUM(E66,E69,E72,E76,E83,E73,H177,H182,H190,H195,H200,H219,H222,H224,H229)</f>
        <v>11164779</v>
      </c>
      <c r="I15" s="10"/>
      <c r="J15" s="11"/>
    </row>
    <row r="16" spans="1:10" ht="15" customHeight="1" x14ac:dyDescent="0.25">
      <c r="I16" s="10"/>
      <c r="J16" s="11"/>
    </row>
    <row r="17" spans="1:10" ht="15" customHeight="1" x14ac:dyDescent="0.25">
      <c r="B17" t="s">
        <v>7</v>
      </c>
      <c r="H17" s="8">
        <f>SUM(E91,H236)</f>
        <v>165100</v>
      </c>
      <c r="J17" s="11"/>
    </row>
    <row r="18" spans="1:10" ht="15" customHeight="1" x14ac:dyDescent="0.25">
      <c r="J18" s="11"/>
    </row>
    <row r="19" spans="1:10" ht="15" customHeight="1" x14ac:dyDescent="0.25">
      <c r="B19" s="2" t="s">
        <v>8</v>
      </c>
      <c r="C19" s="2"/>
      <c r="D19" s="2"/>
      <c r="E19" s="3"/>
      <c r="F19" s="3"/>
      <c r="G19" s="2"/>
      <c r="H19" s="12">
        <f>SUM(H10:H17)</f>
        <v>25779558.182999998</v>
      </c>
    </row>
    <row r="20" spans="1:10" ht="15" customHeight="1" x14ac:dyDescent="0.25">
      <c r="B20" s="2"/>
      <c r="C20" s="2"/>
      <c r="D20" s="2"/>
      <c r="E20" s="3"/>
      <c r="F20" s="3"/>
      <c r="G20" s="2"/>
      <c r="H20" s="12"/>
    </row>
    <row r="22" spans="1:10" ht="15" customHeight="1" x14ac:dyDescent="0.25">
      <c r="A22" s="9" t="s">
        <v>9</v>
      </c>
    </row>
    <row r="24" spans="1:10" ht="15" customHeight="1" x14ac:dyDescent="0.25">
      <c r="B24" t="s">
        <v>10</v>
      </c>
      <c r="G24" s="8">
        <v>6994400</v>
      </c>
    </row>
    <row r="25" spans="1:10" ht="15" customHeight="1" x14ac:dyDescent="0.25">
      <c r="B25" t="s">
        <v>11</v>
      </c>
      <c r="G25" s="8">
        <v>1470000</v>
      </c>
    </row>
    <row r="26" spans="1:10" ht="15" customHeight="1" x14ac:dyDescent="0.25">
      <c r="B26" t="s">
        <v>182</v>
      </c>
      <c r="G26" s="8">
        <v>3497200</v>
      </c>
    </row>
    <row r="27" spans="1:10" ht="15" customHeight="1" x14ac:dyDescent="0.25">
      <c r="B27" t="s">
        <v>183</v>
      </c>
      <c r="G27" s="8">
        <v>735000</v>
      </c>
    </row>
    <row r="28" spans="1:10" ht="15" customHeight="1" x14ac:dyDescent="0.25">
      <c r="B28" t="s">
        <v>12</v>
      </c>
      <c r="G28" s="8">
        <v>0</v>
      </c>
    </row>
    <row r="29" spans="1:10" ht="15" customHeight="1" x14ac:dyDescent="0.25">
      <c r="B29" t="s">
        <v>184</v>
      </c>
      <c r="G29" s="8">
        <v>1428533</v>
      </c>
    </row>
    <row r="30" spans="1:10" ht="15" customHeight="1" x14ac:dyDescent="0.25">
      <c r="B30" t="s">
        <v>185</v>
      </c>
      <c r="G30" s="8">
        <v>714267</v>
      </c>
    </row>
    <row r="31" spans="1:10" ht="15" customHeight="1" x14ac:dyDescent="0.25">
      <c r="A31" s="13"/>
      <c r="G31" s="14"/>
    </row>
    <row r="32" spans="1:10" ht="15" customHeight="1" x14ac:dyDescent="0.25">
      <c r="A32" s="13"/>
      <c r="B32" t="s">
        <v>13</v>
      </c>
      <c r="G32" s="14">
        <v>1890000</v>
      </c>
    </row>
    <row r="33" spans="1:8" ht="15" customHeight="1" x14ac:dyDescent="0.25">
      <c r="A33" s="13"/>
      <c r="B33" t="s">
        <v>14</v>
      </c>
      <c r="G33" s="14">
        <v>945000</v>
      </c>
      <c r="H33" s="8">
        <f>ROUND(SUM(G32:G33),4-LEN(INT(SUM(G32:G33))))</f>
        <v>2835000</v>
      </c>
    </row>
    <row r="34" spans="1:8" ht="15" customHeight="1" x14ac:dyDescent="0.25">
      <c r="A34" s="13"/>
      <c r="B34" t="s">
        <v>15</v>
      </c>
      <c r="G34" s="8">
        <f>SUM(G24:G33)</f>
        <v>17674400</v>
      </c>
    </row>
    <row r="35" spans="1:8" ht="15" customHeight="1" x14ac:dyDescent="0.25">
      <c r="A35" s="13"/>
      <c r="G35" s="8"/>
    </row>
    <row r="36" spans="1:8" ht="15" customHeight="1" x14ac:dyDescent="0.25">
      <c r="A36" s="13"/>
      <c r="B36" t="s">
        <v>16</v>
      </c>
      <c r="G36" s="14"/>
    </row>
    <row r="37" spans="1:8" ht="15" customHeight="1" x14ac:dyDescent="0.25">
      <c r="A37" s="13"/>
      <c r="B37" t="s">
        <v>17</v>
      </c>
      <c r="G37" s="8">
        <v>1292000</v>
      </c>
    </row>
    <row r="38" spans="1:8" ht="15" customHeight="1" x14ac:dyDescent="0.25">
      <c r="A38" s="13"/>
      <c r="B38" t="s">
        <v>18</v>
      </c>
      <c r="G38" s="8">
        <v>2957610</v>
      </c>
    </row>
    <row r="39" spans="1:8" ht="15" customHeight="1" x14ac:dyDescent="0.25">
      <c r="A39" s="13"/>
      <c r="G39" s="8"/>
    </row>
    <row r="40" spans="1:8" ht="15" customHeight="1" x14ac:dyDescent="0.25">
      <c r="B40" t="s">
        <v>19</v>
      </c>
      <c r="G40" s="14">
        <f>SUM(G34:G38)</f>
        <v>21924010</v>
      </c>
      <c r="H40" s="8">
        <f>SUM(G40)</f>
        <v>21924010</v>
      </c>
    </row>
    <row r="42" spans="1:8" ht="15" customHeight="1" x14ac:dyDescent="0.25">
      <c r="B42" t="s">
        <v>20</v>
      </c>
      <c r="H42" s="8">
        <f>SUM(H97)</f>
        <v>42000</v>
      </c>
    </row>
    <row r="43" spans="1:8" ht="15" customHeight="1" x14ac:dyDescent="0.25">
      <c r="G43" s="15"/>
    </row>
    <row r="44" spans="1:8" ht="15" customHeight="1" x14ac:dyDescent="0.25">
      <c r="B44" t="s">
        <v>186</v>
      </c>
      <c r="G44" s="15"/>
      <c r="H44" s="8">
        <f>SUM(H243)</f>
        <v>192000</v>
      </c>
    </row>
    <row r="45" spans="1:8" ht="15" customHeight="1" x14ac:dyDescent="0.25">
      <c r="G45" s="15"/>
    </row>
    <row r="46" spans="1:8" ht="15" customHeight="1" x14ac:dyDescent="0.25">
      <c r="B46" t="s">
        <v>21</v>
      </c>
      <c r="H46" s="8">
        <f>SUM(((H19-(H40+H42+H44))))</f>
        <v>3621548.1829999983</v>
      </c>
    </row>
    <row r="48" spans="1:8" ht="15" customHeight="1" x14ac:dyDescent="0.25">
      <c r="B48" s="2" t="s">
        <v>22</v>
      </c>
      <c r="C48" s="2"/>
      <c r="D48" s="2"/>
      <c r="E48" s="3"/>
      <c r="F48" s="3"/>
      <c r="G48" s="2"/>
      <c r="H48" s="5">
        <f>SUM(H40:H46)</f>
        <v>25779558.182999998</v>
      </c>
    </row>
    <row r="51" spans="1:8" ht="15" customHeight="1" x14ac:dyDescent="0.25">
      <c r="A51"/>
      <c r="G51" s="15"/>
    </row>
    <row r="52" spans="1:8" ht="15" customHeight="1" x14ac:dyDescent="0.25">
      <c r="A52"/>
      <c r="G52" s="11"/>
      <c r="H52" s="14"/>
    </row>
    <row r="53" spans="1:8" ht="15" customHeight="1" x14ac:dyDescent="0.25">
      <c r="A53"/>
      <c r="G53" s="11"/>
      <c r="H53" s="14"/>
    </row>
    <row r="54" spans="1:8" ht="15" customHeight="1" x14ac:dyDescent="0.25">
      <c r="A54"/>
      <c r="G54" s="11"/>
    </row>
    <row r="55" spans="1:8" ht="15" customHeight="1" x14ac:dyDescent="0.25">
      <c r="A55"/>
      <c r="B55" t="s">
        <v>148</v>
      </c>
    </row>
    <row r="56" spans="1:8" ht="15" customHeight="1" x14ac:dyDescent="0.25">
      <c r="A56"/>
      <c r="B56" t="s">
        <v>23</v>
      </c>
      <c r="F56" s="7">
        <f>H46/D60</f>
        <v>157458.61665217383</v>
      </c>
    </row>
    <row r="57" spans="1:8" ht="15" customHeight="1" x14ac:dyDescent="0.25">
      <c r="A57"/>
      <c r="B57" t="s">
        <v>24</v>
      </c>
      <c r="D57">
        <v>2</v>
      </c>
      <c r="E57" s="7" t="s">
        <v>25</v>
      </c>
      <c r="F57" s="7">
        <f>F56*D57</f>
        <v>314917.23330434767</v>
      </c>
      <c r="G57">
        <v>12</v>
      </c>
      <c r="H57" s="8">
        <f>F57/G57</f>
        <v>26243.102775362306</v>
      </c>
    </row>
    <row r="58" spans="1:8" ht="15" customHeight="1" x14ac:dyDescent="0.25">
      <c r="A58"/>
      <c r="B58" t="s">
        <v>26</v>
      </c>
      <c r="D58">
        <v>8</v>
      </c>
      <c r="E58" s="7" t="s">
        <v>25</v>
      </c>
      <c r="F58" s="7">
        <f>F56*D58</f>
        <v>1259668.9332173907</v>
      </c>
    </row>
    <row r="59" spans="1:8" ht="15" customHeight="1" x14ac:dyDescent="0.25">
      <c r="A59"/>
      <c r="B59" t="s">
        <v>27</v>
      </c>
      <c r="D59">
        <v>13</v>
      </c>
      <c r="E59" s="7" t="s">
        <v>25</v>
      </c>
      <c r="F59" s="7">
        <f>F56*D59</f>
        <v>2046962.0164782598</v>
      </c>
      <c r="G59">
        <v>12</v>
      </c>
      <c r="H59" s="8">
        <f>F59/G59</f>
        <v>170580.16803985499</v>
      </c>
    </row>
    <row r="60" spans="1:8" ht="15" customHeight="1" x14ac:dyDescent="0.25">
      <c r="A60"/>
      <c r="B60" t="s">
        <v>28</v>
      </c>
      <c r="D60">
        <f>SUM(D57:D59)</f>
        <v>23</v>
      </c>
      <c r="E60" s="7" t="s">
        <v>25</v>
      </c>
      <c r="F60" s="7">
        <f>SUM(F57:F59)</f>
        <v>3621548.1829999983</v>
      </c>
    </row>
    <row r="62" spans="1:8" ht="15" customHeight="1" x14ac:dyDescent="0.25">
      <c r="A62"/>
    </row>
    <row r="63" spans="1:8" ht="15" customHeight="1" x14ac:dyDescent="0.25">
      <c r="A63"/>
    </row>
    <row r="64" spans="1:8" ht="15" customHeight="1" thickBot="1" x14ac:dyDescent="0.3">
      <c r="A64" s="16" t="s">
        <v>29</v>
      </c>
      <c r="B64" s="17" t="s">
        <v>30</v>
      </c>
      <c r="C64" s="18"/>
      <c r="D64" s="18"/>
      <c r="E64" s="19"/>
      <c r="F64" s="19"/>
      <c r="G64" s="20"/>
      <c r="H64" s="21"/>
    </row>
    <row r="65" spans="1:8" ht="15" customHeight="1" x14ac:dyDescent="0.25">
      <c r="A65" s="22"/>
      <c r="B65" s="23"/>
      <c r="C65" s="23"/>
      <c r="D65" s="20"/>
      <c r="E65" s="19"/>
      <c r="F65" s="19"/>
      <c r="G65" s="20"/>
      <c r="H65" s="21"/>
    </row>
    <row r="66" spans="1:8" ht="15" customHeight="1" x14ac:dyDescent="0.25">
      <c r="A66" s="6" t="s">
        <v>93</v>
      </c>
      <c r="B66" s="24" t="s">
        <v>31</v>
      </c>
      <c r="E66" s="7">
        <v>50000</v>
      </c>
      <c r="G66" s="25"/>
    </row>
    <row r="67" spans="1:8" ht="15" customHeight="1" x14ac:dyDescent="0.25">
      <c r="A67" s="26"/>
      <c r="B67" t="s">
        <v>32</v>
      </c>
      <c r="D67" s="7"/>
      <c r="G67" s="25"/>
    </row>
    <row r="68" spans="1:8" ht="15" customHeight="1" x14ac:dyDescent="0.25">
      <c r="A68" s="26"/>
      <c r="D68" s="7"/>
      <c r="G68" s="25"/>
    </row>
    <row r="69" spans="1:8" ht="15" customHeight="1" x14ac:dyDescent="0.25">
      <c r="A69" s="6" t="s">
        <v>33</v>
      </c>
      <c r="B69" s="27" t="s">
        <v>34</v>
      </c>
      <c r="C69" s="27"/>
      <c r="D69" s="28"/>
      <c r="E69" s="7">
        <v>4000000</v>
      </c>
      <c r="F69" s="29"/>
      <c r="G69" s="27"/>
    </row>
    <row r="70" spans="1:8" ht="15" customHeight="1" x14ac:dyDescent="0.25">
      <c r="B70" s="27" t="s">
        <v>187</v>
      </c>
      <c r="C70" s="27"/>
      <c r="D70" s="28"/>
      <c r="F70" s="29"/>
      <c r="G70" s="27"/>
    </row>
    <row r="71" spans="1:8" ht="15" customHeight="1" x14ac:dyDescent="0.25">
      <c r="B71" s="24"/>
      <c r="C71" s="30"/>
      <c r="H71" s="31"/>
    </row>
    <row r="72" spans="1:8" ht="15" customHeight="1" x14ac:dyDescent="0.25">
      <c r="A72" s="6" t="s">
        <v>35</v>
      </c>
      <c r="B72" s="24" t="s">
        <v>36</v>
      </c>
      <c r="E72" s="7">
        <v>47000</v>
      </c>
    </row>
    <row r="73" spans="1:8" ht="15" customHeight="1" x14ac:dyDescent="0.25">
      <c r="B73" s="24" t="s">
        <v>37</v>
      </c>
      <c r="E73" s="7">
        <v>0</v>
      </c>
    </row>
    <row r="74" spans="1:8" ht="15" customHeight="1" x14ac:dyDescent="0.25">
      <c r="B74" s="24"/>
    </row>
    <row r="75" spans="1:8" ht="15" customHeight="1" x14ac:dyDescent="0.25">
      <c r="A75" s="6" t="s">
        <v>116</v>
      </c>
      <c r="B75" s="24" t="s">
        <v>188</v>
      </c>
    </row>
    <row r="76" spans="1:8" ht="15" customHeight="1" x14ac:dyDescent="0.25">
      <c r="B76" s="24" t="s">
        <v>178</v>
      </c>
      <c r="E76" s="7">
        <v>0</v>
      </c>
    </row>
    <row r="77" spans="1:8" ht="15" customHeight="1" x14ac:dyDescent="0.25">
      <c r="B77" s="24"/>
    </row>
    <row r="78" spans="1:8" ht="15" customHeight="1" x14ac:dyDescent="0.25">
      <c r="A78" s="26" t="s">
        <v>38</v>
      </c>
      <c r="B78" s="24" t="s">
        <v>39</v>
      </c>
      <c r="C78" s="7">
        <f>E66*27%</f>
        <v>13500</v>
      </c>
      <c r="G78" s="25"/>
    </row>
    <row r="79" spans="1:8" ht="15" customHeight="1" x14ac:dyDescent="0.25">
      <c r="A79" s="26"/>
      <c r="B79" s="24"/>
      <c r="C79" s="7">
        <f>E69*27%</f>
        <v>1080000</v>
      </c>
      <c r="G79" s="25"/>
    </row>
    <row r="80" spans="1:8" ht="15" customHeight="1" x14ac:dyDescent="0.25">
      <c r="A80" s="26"/>
      <c r="B80" s="24"/>
      <c r="C80" s="7">
        <f>E72*27%</f>
        <v>12690</v>
      </c>
      <c r="G80" s="25"/>
    </row>
    <row r="81" spans="1:8" ht="15" customHeight="1" x14ac:dyDescent="0.25">
      <c r="A81" s="26"/>
      <c r="B81" s="24"/>
      <c r="C81" s="7">
        <f>E73*27%</f>
        <v>0</v>
      </c>
      <c r="G81" s="25"/>
    </row>
    <row r="82" spans="1:8" ht="15" customHeight="1" x14ac:dyDescent="0.25">
      <c r="A82" s="26"/>
      <c r="B82" s="24"/>
      <c r="C82" s="7">
        <f>E76*27%</f>
        <v>0</v>
      </c>
      <c r="G82" s="25"/>
    </row>
    <row r="83" spans="1:8" ht="15" customHeight="1" x14ac:dyDescent="0.25">
      <c r="A83" s="26"/>
      <c r="B83" s="24" t="s">
        <v>28</v>
      </c>
      <c r="C83" s="7">
        <f>SUM(C78:C82)</f>
        <v>1106190</v>
      </c>
      <c r="E83" s="7">
        <f>SUM(C83)</f>
        <v>1106190</v>
      </c>
      <c r="G83" s="25"/>
      <c r="H83" s="31">
        <f>SUM(E66,E69,E72,E73,E76,E83)</f>
        <v>5203190</v>
      </c>
    </row>
    <row r="84" spans="1:8" ht="15" customHeight="1" x14ac:dyDescent="0.25">
      <c r="A84" s="26"/>
      <c r="B84" s="24"/>
      <c r="C84" s="7"/>
      <c r="G84" s="25"/>
    </row>
    <row r="85" spans="1:8" ht="15" hidden="1" customHeight="1" x14ac:dyDescent="0.25">
      <c r="A85" s="26"/>
      <c r="B85" s="24"/>
      <c r="C85" s="7"/>
      <c r="G85" s="25"/>
    </row>
    <row r="86" spans="1:8" ht="15" hidden="1" customHeight="1" x14ac:dyDescent="0.25">
      <c r="A86" s="26"/>
      <c r="B86" s="24"/>
      <c r="G86" s="25"/>
    </row>
    <row r="87" spans="1:8" ht="15" hidden="1" customHeight="1" x14ac:dyDescent="0.25">
      <c r="A87" s="26" t="s">
        <v>40</v>
      </c>
      <c r="B87" s="24" t="s">
        <v>41</v>
      </c>
      <c r="G87" s="25"/>
    </row>
    <row r="88" spans="1:8" ht="15" hidden="1" customHeight="1" x14ac:dyDescent="0.25">
      <c r="A88" s="26"/>
      <c r="B88" s="24" t="s">
        <v>42</v>
      </c>
      <c r="E88" s="7">
        <v>0</v>
      </c>
      <c r="G88" s="25"/>
    </row>
    <row r="89" spans="1:8" ht="15" hidden="1" customHeight="1" x14ac:dyDescent="0.25">
      <c r="A89" s="26"/>
      <c r="B89" s="24"/>
      <c r="G89" s="25"/>
    </row>
    <row r="90" spans="1:8" ht="15" hidden="1" customHeight="1" x14ac:dyDescent="0.25">
      <c r="A90" s="26" t="s">
        <v>43</v>
      </c>
      <c r="B90" s="24" t="s">
        <v>44</v>
      </c>
      <c r="E90" s="7">
        <v>0</v>
      </c>
      <c r="G90" s="25"/>
    </row>
    <row r="91" spans="1:8" ht="15" hidden="1" customHeight="1" x14ac:dyDescent="0.25">
      <c r="A91" s="1"/>
      <c r="B91" s="24" t="s">
        <v>45</v>
      </c>
      <c r="E91" s="7">
        <f>SUM(E88:E90)</f>
        <v>0</v>
      </c>
      <c r="G91" s="25"/>
    </row>
    <row r="92" spans="1:8" ht="15" customHeight="1" thickBot="1" x14ac:dyDescent="0.3">
      <c r="A92" s="1"/>
      <c r="B92" s="24"/>
      <c r="G92" s="25"/>
    </row>
    <row r="93" spans="1:8" ht="15" customHeight="1" thickBot="1" x14ac:dyDescent="0.3">
      <c r="A93" s="32" t="s">
        <v>46</v>
      </c>
      <c r="B93" s="33"/>
      <c r="C93" s="33"/>
      <c r="D93" s="33"/>
      <c r="E93" s="34"/>
      <c r="F93" s="34"/>
      <c r="G93" s="33"/>
      <c r="H93" s="35">
        <f>SUM(H83)</f>
        <v>5203190</v>
      </c>
    </row>
    <row r="94" spans="1:8" ht="15" customHeight="1" x14ac:dyDescent="0.25">
      <c r="A94" s="36"/>
      <c r="B94" s="37"/>
      <c r="C94" s="37"/>
      <c r="D94" s="37"/>
      <c r="E94" s="38"/>
      <c r="F94" s="38"/>
      <c r="G94" s="37"/>
      <c r="H94" s="39"/>
    </row>
    <row r="95" spans="1:8" ht="15" customHeight="1" x14ac:dyDescent="0.25">
      <c r="A95" s="40" t="s">
        <v>47</v>
      </c>
      <c r="B95" s="40" t="s">
        <v>48</v>
      </c>
      <c r="C95" s="37"/>
      <c r="D95" s="37"/>
      <c r="E95" s="38">
        <v>42000</v>
      </c>
      <c r="F95" s="38"/>
      <c r="G95" s="37"/>
      <c r="H95" s="39"/>
    </row>
    <row r="96" spans="1:8" ht="15" customHeight="1" x14ac:dyDescent="0.25">
      <c r="A96" s="36"/>
      <c r="B96" s="37"/>
      <c r="C96" s="37"/>
      <c r="D96" s="37"/>
      <c r="E96" s="38"/>
      <c r="F96" s="38"/>
      <c r="G96" s="37"/>
      <c r="H96" s="39"/>
    </row>
    <row r="97" spans="1:8" ht="15" customHeight="1" thickBot="1" x14ac:dyDescent="0.3">
      <c r="A97" s="41" t="s">
        <v>49</v>
      </c>
      <c r="B97" s="42"/>
      <c r="C97" s="42"/>
      <c r="D97" s="42"/>
      <c r="E97" s="43"/>
      <c r="F97" s="43"/>
      <c r="G97" s="42"/>
      <c r="H97" s="44">
        <f>SUM(E95)</f>
        <v>42000</v>
      </c>
    </row>
    <row r="98" spans="1:8" ht="15" customHeight="1" x14ac:dyDescent="0.25">
      <c r="A98" s="40"/>
      <c r="B98" s="37"/>
      <c r="C98" s="37"/>
      <c r="D98" s="37"/>
      <c r="E98" s="38"/>
      <c r="F98" s="38"/>
      <c r="G98" s="37"/>
      <c r="H98" s="39"/>
    </row>
    <row r="99" spans="1:8" ht="15" customHeight="1" thickBot="1" x14ac:dyDescent="0.3">
      <c r="A99" s="45" t="s">
        <v>50</v>
      </c>
      <c r="B99" s="18" t="s">
        <v>51</v>
      </c>
      <c r="C99" s="17"/>
      <c r="D99" s="17"/>
    </row>
    <row r="100" spans="1:8" ht="15" customHeight="1" x14ac:dyDescent="0.25">
      <c r="A100" s="22"/>
      <c r="B100" s="22" t="s">
        <v>52</v>
      </c>
      <c r="C100" t="s">
        <v>53</v>
      </c>
      <c r="E100" s="46"/>
      <c r="G100" s="15"/>
    </row>
    <row r="101" spans="1:8" ht="15" customHeight="1" x14ac:dyDescent="0.25">
      <c r="A101" s="22"/>
      <c r="E101" s="46"/>
      <c r="G101" s="15"/>
    </row>
    <row r="102" spans="1:8" ht="15" customHeight="1" x14ac:dyDescent="0.25">
      <c r="A102" s="6" t="s">
        <v>200</v>
      </c>
      <c r="B102" t="s">
        <v>54</v>
      </c>
    </row>
    <row r="103" spans="1:8" ht="15" customHeight="1" x14ac:dyDescent="0.25">
      <c r="B103" t="s">
        <v>55</v>
      </c>
    </row>
    <row r="104" spans="1:8" ht="15" customHeight="1" x14ac:dyDescent="0.25">
      <c r="C104" s="7">
        <v>337995</v>
      </c>
      <c r="D104">
        <v>1</v>
      </c>
      <c r="E104" s="7">
        <f t="shared" ref="E104:E109" si="0">C104*D104</f>
        <v>337995</v>
      </c>
    </row>
    <row r="105" spans="1:8" ht="15" customHeight="1" x14ac:dyDescent="0.25">
      <c r="C105" s="7">
        <v>337995</v>
      </c>
      <c r="D105">
        <v>11</v>
      </c>
      <c r="E105" s="7">
        <f t="shared" si="0"/>
        <v>3717945</v>
      </c>
    </row>
    <row r="106" spans="1:8" ht="15" customHeight="1" x14ac:dyDescent="0.25">
      <c r="C106" s="7">
        <v>310590</v>
      </c>
      <c r="D106">
        <v>9</v>
      </c>
      <c r="E106" s="7">
        <f t="shared" si="0"/>
        <v>2795310</v>
      </c>
    </row>
    <row r="107" spans="1:8" ht="15" customHeight="1" x14ac:dyDescent="0.25">
      <c r="C107" s="7">
        <v>319725</v>
      </c>
      <c r="D107">
        <v>3</v>
      </c>
      <c r="E107" s="7">
        <f t="shared" si="0"/>
        <v>959175</v>
      </c>
    </row>
    <row r="108" spans="1:8" ht="15" customHeight="1" x14ac:dyDescent="0.25">
      <c r="C108" s="7">
        <v>180500</v>
      </c>
      <c r="D108">
        <v>1</v>
      </c>
      <c r="E108" s="7">
        <f t="shared" si="0"/>
        <v>180500</v>
      </c>
    </row>
    <row r="109" spans="1:8" ht="15" customHeight="1" x14ac:dyDescent="0.25">
      <c r="C109" s="7">
        <v>195000</v>
      </c>
      <c r="D109">
        <v>11</v>
      </c>
      <c r="E109" s="7">
        <f t="shared" si="0"/>
        <v>2145000</v>
      </c>
    </row>
    <row r="110" spans="1:8" ht="15" customHeight="1" x14ac:dyDescent="0.25">
      <c r="B110" t="s">
        <v>28</v>
      </c>
      <c r="E110" s="7">
        <f>SUM(E104:E109)</f>
        <v>10135925</v>
      </c>
      <c r="F110" s="7">
        <f>SUM(E110)</f>
        <v>10135925</v>
      </c>
    </row>
    <row r="112" spans="1:8" ht="15" customHeight="1" x14ac:dyDescent="0.25">
      <c r="A112" s="26" t="s">
        <v>189</v>
      </c>
      <c r="B112" t="s">
        <v>56</v>
      </c>
      <c r="C112" s="27"/>
      <c r="D112" s="27"/>
      <c r="E112" s="29"/>
      <c r="F112" s="29"/>
      <c r="G112" s="2"/>
    </row>
    <row r="113" spans="1:8" ht="15" customHeight="1" x14ac:dyDescent="0.25">
      <c r="A113" s="1"/>
      <c r="B113" s="27">
        <v>9</v>
      </c>
      <c r="C113" s="29">
        <v>48750</v>
      </c>
      <c r="D113" s="27"/>
      <c r="E113" s="29">
        <f>C113*B113</f>
        <v>438750</v>
      </c>
      <c r="F113" s="7">
        <f>SUM(E113)</f>
        <v>438750</v>
      </c>
    </row>
    <row r="115" spans="1:8" ht="15" customHeight="1" x14ac:dyDescent="0.25">
      <c r="A115" s="26" t="s">
        <v>189</v>
      </c>
      <c r="B115" t="s">
        <v>57</v>
      </c>
    </row>
    <row r="116" spans="1:8" ht="15" customHeight="1" x14ac:dyDescent="0.25">
      <c r="C116" s="7">
        <v>73080</v>
      </c>
      <c r="D116">
        <v>12</v>
      </c>
      <c r="E116" s="7">
        <f>C116*D116</f>
        <v>876960</v>
      </c>
    </row>
    <row r="117" spans="1:8" ht="15" customHeight="1" x14ac:dyDescent="0.25">
      <c r="A117" s="26" t="s">
        <v>189</v>
      </c>
      <c r="B117" t="s">
        <v>58</v>
      </c>
      <c r="E117" s="7">
        <f>SUM(E116:E116)</f>
        <v>876960</v>
      </c>
      <c r="F117" s="7">
        <f>SUM(E117)</f>
        <v>876960</v>
      </c>
    </row>
    <row r="118" spans="1:8" ht="15" customHeight="1" x14ac:dyDescent="0.25">
      <c r="G118" s="2"/>
      <c r="H118" s="5"/>
    </row>
    <row r="119" spans="1:8" ht="15" hidden="1" customHeight="1" x14ac:dyDescent="0.25">
      <c r="A119" s="6" t="s">
        <v>59</v>
      </c>
      <c r="B119" t="s">
        <v>60</v>
      </c>
      <c r="G119" s="2"/>
      <c r="H119" s="5"/>
    </row>
    <row r="120" spans="1:8" ht="15" hidden="1" customHeight="1" x14ac:dyDescent="0.25">
      <c r="B120" t="s">
        <v>61</v>
      </c>
      <c r="G120" s="2"/>
      <c r="H120" s="5"/>
    </row>
    <row r="121" spans="1:8" ht="15" hidden="1" customHeight="1" x14ac:dyDescent="0.25">
      <c r="C121" s="7">
        <v>0</v>
      </c>
      <c r="D121">
        <v>1</v>
      </c>
      <c r="E121" s="7">
        <f>C121*D121</f>
        <v>0</v>
      </c>
      <c r="F121" s="7">
        <f>ROUND(E121,3-LEN(INT(E121)))</f>
        <v>0</v>
      </c>
      <c r="G121" s="2"/>
      <c r="H121" s="5"/>
    </row>
    <row r="122" spans="1:8" ht="15" hidden="1" customHeight="1" x14ac:dyDescent="0.25">
      <c r="C122" s="7"/>
      <c r="G122" s="2"/>
      <c r="H122" s="5"/>
    </row>
    <row r="123" spans="1:8" ht="15" hidden="1" customHeight="1" x14ac:dyDescent="0.25">
      <c r="A123" s="6" t="s">
        <v>62</v>
      </c>
      <c r="B123" t="s">
        <v>63</v>
      </c>
      <c r="G123" s="2"/>
      <c r="H123" s="5"/>
    </row>
    <row r="124" spans="1:8" ht="15" hidden="1" customHeight="1" x14ac:dyDescent="0.25">
      <c r="B124" t="s">
        <v>64</v>
      </c>
      <c r="C124" s="7"/>
      <c r="D124">
        <v>2</v>
      </c>
      <c r="E124" s="7">
        <f>C124*D124</f>
        <v>0</v>
      </c>
      <c r="G124" s="2"/>
      <c r="H124" s="5"/>
    </row>
    <row r="125" spans="1:8" ht="15" hidden="1" customHeight="1" x14ac:dyDescent="0.25">
      <c r="B125" t="s">
        <v>65</v>
      </c>
      <c r="G125" s="2"/>
      <c r="H125" s="5"/>
    </row>
    <row r="126" spans="1:8" ht="15" hidden="1" customHeight="1" x14ac:dyDescent="0.25">
      <c r="B126" t="s">
        <v>66</v>
      </c>
      <c r="G126" s="2"/>
      <c r="H126" s="5"/>
    </row>
    <row r="127" spans="1:8" ht="15" hidden="1" customHeight="1" x14ac:dyDescent="0.25">
      <c r="B127" t="s">
        <v>67</v>
      </c>
      <c r="C127" s="7"/>
      <c r="D127">
        <v>5</v>
      </c>
      <c r="E127" s="7">
        <f>C127*D127</f>
        <v>0</v>
      </c>
      <c r="G127" s="2"/>
      <c r="H127" s="5"/>
    </row>
    <row r="128" spans="1:8" ht="15" hidden="1" customHeight="1" x14ac:dyDescent="0.25">
      <c r="B128" t="s">
        <v>45</v>
      </c>
      <c r="E128" s="7">
        <f>SUM(E124:E127)</f>
        <v>0</v>
      </c>
      <c r="F128" s="7">
        <f>ROUND(E128,4-LEN(INT(E128)))</f>
        <v>0</v>
      </c>
      <c r="G128" s="2"/>
      <c r="H128" s="5"/>
    </row>
    <row r="129" spans="1:8" ht="15" hidden="1" customHeight="1" x14ac:dyDescent="0.25">
      <c r="G129" s="2"/>
      <c r="H129" s="5"/>
    </row>
    <row r="130" spans="1:8" s="47" customFormat="1" ht="15" customHeight="1" x14ac:dyDescent="0.25">
      <c r="A130" s="6" t="s">
        <v>190</v>
      </c>
      <c r="B130" t="s">
        <v>191</v>
      </c>
      <c r="C130"/>
      <c r="D130"/>
      <c r="E130" s="7"/>
      <c r="F130" s="7"/>
      <c r="G130" s="2"/>
      <c r="H130" s="5"/>
    </row>
    <row r="131" spans="1:8" ht="15" customHeight="1" x14ac:dyDescent="0.25">
      <c r="B131">
        <v>3</v>
      </c>
      <c r="C131" s="7">
        <v>12391.5</v>
      </c>
      <c r="D131">
        <v>12</v>
      </c>
      <c r="E131" s="7">
        <f>B131*C131*D131</f>
        <v>446094</v>
      </c>
      <c r="F131" s="7">
        <f>SUM(E131)</f>
        <v>446094</v>
      </c>
      <c r="G131" s="2"/>
      <c r="H131" s="5"/>
    </row>
    <row r="132" spans="1:8" ht="15" customHeight="1" x14ac:dyDescent="0.25">
      <c r="G132" s="2"/>
      <c r="H132" s="5"/>
    </row>
    <row r="133" spans="1:8" ht="15" customHeight="1" x14ac:dyDescent="0.25">
      <c r="A133" s="26" t="s">
        <v>201</v>
      </c>
      <c r="B133" t="s">
        <v>179</v>
      </c>
      <c r="C133" s="27"/>
      <c r="D133" s="2"/>
      <c r="E133" s="3"/>
      <c r="F133" s="29">
        <v>70000</v>
      </c>
      <c r="G133" s="2"/>
      <c r="H133" s="5"/>
    </row>
    <row r="134" spans="1:8" ht="15" customHeight="1" x14ac:dyDescent="0.25">
      <c r="A134" s="1"/>
      <c r="B134" s="27"/>
      <c r="C134" s="27"/>
      <c r="D134" s="2"/>
      <c r="E134" s="3"/>
      <c r="F134" s="3"/>
      <c r="G134" s="2"/>
      <c r="H134" s="5"/>
    </row>
    <row r="135" spans="1:8" ht="15" customHeight="1" x14ac:dyDescent="0.25">
      <c r="A135" s="48" t="s">
        <v>68</v>
      </c>
      <c r="B135" s="47" t="s">
        <v>69</v>
      </c>
      <c r="C135" s="47"/>
      <c r="D135" s="47"/>
      <c r="E135" s="49"/>
      <c r="F135" s="49">
        <f>SUM(F110:F133)</f>
        <v>11967729</v>
      </c>
      <c r="G135" s="50"/>
      <c r="H135" s="51"/>
    </row>
    <row r="136" spans="1:8" ht="15" customHeight="1" x14ac:dyDescent="0.25">
      <c r="A136" s="1"/>
      <c r="B136" s="2"/>
      <c r="C136" s="2"/>
      <c r="D136" s="2"/>
      <c r="E136" s="3"/>
      <c r="F136" s="3"/>
      <c r="G136" s="15"/>
    </row>
    <row r="137" spans="1:8" ht="15" customHeight="1" x14ac:dyDescent="0.25">
      <c r="A137" s="26" t="s">
        <v>192</v>
      </c>
      <c r="B137" t="s">
        <v>70</v>
      </c>
      <c r="D137" s="7"/>
      <c r="F137" s="7">
        <v>50000</v>
      </c>
      <c r="G137" s="15"/>
    </row>
    <row r="138" spans="1:8" ht="15" customHeight="1" x14ac:dyDescent="0.25">
      <c r="A138" s="1"/>
      <c r="B138" s="2"/>
      <c r="C138" s="2"/>
      <c r="D138" s="2"/>
      <c r="E138" s="3"/>
      <c r="F138" s="3"/>
      <c r="G138" s="15"/>
    </row>
    <row r="139" spans="1:8" ht="15" customHeight="1" x14ac:dyDescent="0.25">
      <c r="A139" s="48" t="s">
        <v>71</v>
      </c>
      <c r="B139" s="47" t="s">
        <v>72</v>
      </c>
      <c r="C139" s="47"/>
      <c r="F139" s="49">
        <f>SUM(F137:F138)</f>
        <v>50000</v>
      </c>
      <c r="G139" s="52"/>
    </row>
    <row r="140" spans="1:8" ht="15" customHeight="1" x14ac:dyDescent="0.25">
      <c r="G140" s="2"/>
      <c r="H140" s="5"/>
    </row>
    <row r="141" spans="1:8" ht="15" customHeight="1" x14ac:dyDescent="0.25">
      <c r="A141" s="48" t="s">
        <v>73</v>
      </c>
      <c r="B141" s="47" t="s">
        <v>74</v>
      </c>
      <c r="C141" s="47"/>
      <c r="G141" s="2"/>
      <c r="H141" s="103">
        <f>F135+F139</f>
        <v>12017729</v>
      </c>
    </row>
    <row r="142" spans="1:8" ht="15" customHeight="1" x14ac:dyDescent="0.25">
      <c r="A142" s="26"/>
      <c r="G142" s="2"/>
      <c r="H142" s="5"/>
    </row>
    <row r="143" spans="1:8" ht="15" customHeight="1" x14ac:dyDescent="0.25">
      <c r="A143" s="6" t="s">
        <v>196</v>
      </c>
      <c r="B143" t="s">
        <v>76</v>
      </c>
    </row>
    <row r="144" spans="1:8" ht="15" customHeight="1" x14ac:dyDescent="0.25">
      <c r="B144" s="7">
        <f>(E104+E106+E108+(1*C116))</f>
        <v>3386885</v>
      </c>
      <c r="C144" s="54">
        <v>0.19500000000000001</v>
      </c>
      <c r="D144" s="24"/>
      <c r="E144" s="7">
        <f>B144*C144</f>
        <v>660442.57500000007</v>
      </c>
    </row>
    <row r="145" spans="1:8" ht="15" customHeight="1" x14ac:dyDescent="0.25">
      <c r="B145" s="7">
        <f>(E105+E107+E109+(11*C116)+F121+F128)</f>
        <v>7626000</v>
      </c>
      <c r="C145" s="54">
        <v>0.19500000000000001</v>
      </c>
      <c r="D145" s="24"/>
      <c r="E145" s="7">
        <f>B145*C145</f>
        <v>1487070</v>
      </c>
    </row>
    <row r="146" spans="1:8" ht="15" customHeight="1" x14ac:dyDescent="0.25">
      <c r="B146" s="7">
        <v>0</v>
      </c>
      <c r="C146" s="54">
        <v>0.19500000000000001</v>
      </c>
      <c r="D146" s="24"/>
      <c r="E146" s="7">
        <f>B146*C146</f>
        <v>0</v>
      </c>
    </row>
    <row r="147" spans="1:8" ht="15" customHeight="1" x14ac:dyDescent="0.25">
      <c r="B147" s="7">
        <f>(9*C113)</f>
        <v>438750</v>
      </c>
      <c r="C147" s="54">
        <v>0.19500000000000001</v>
      </c>
      <c r="E147" s="7">
        <f>B147*C147</f>
        <v>85556.25</v>
      </c>
    </row>
    <row r="148" spans="1:8" ht="15" customHeight="1" x14ac:dyDescent="0.25">
      <c r="B148" t="s">
        <v>45</v>
      </c>
      <c r="E148" s="7">
        <f>SUM(E144:E147)</f>
        <v>2233068.8250000002</v>
      </c>
      <c r="F148" s="7">
        <f>SUM(E148)</f>
        <v>2233068.8250000002</v>
      </c>
    </row>
    <row r="150" spans="1:8" ht="15" customHeight="1" x14ac:dyDescent="0.25">
      <c r="A150" s="6" t="s">
        <v>191</v>
      </c>
      <c r="B150" s="7">
        <f>C131*19.5%</f>
        <v>2416.3425000000002</v>
      </c>
      <c r="C150" s="55">
        <v>12</v>
      </c>
      <c r="D150">
        <v>3</v>
      </c>
      <c r="E150" s="7">
        <f>B150*C150*D150</f>
        <v>86988.33</v>
      </c>
    </row>
    <row r="151" spans="1:8" ht="15" customHeight="1" x14ac:dyDescent="0.25">
      <c r="A151" s="6" t="s">
        <v>77</v>
      </c>
      <c r="B151" s="7">
        <f>SUM(E180)</f>
        <v>87000</v>
      </c>
      <c r="C151" s="56">
        <f>B151*20%</f>
        <v>17400</v>
      </c>
      <c r="D151" s="57">
        <v>0.19500000000000001</v>
      </c>
      <c r="E151" s="7">
        <f>C151*1.18*D151</f>
        <v>4003.7400000000002</v>
      </c>
      <c r="G151" s="2"/>
      <c r="H151" s="5"/>
    </row>
    <row r="152" spans="1:8" ht="15" customHeight="1" x14ac:dyDescent="0.25">
      <c r="A152" s="6" t="s">
        <v>78</v>
      </c>
      <c r="B152" s="7">
        <f>SUM(F137)</f>
        <v>50000</v>
      </c>
      <c r="C152" s="56">
        <f>B152*1.27</f>
        <v>63500</v>
      </c>
      <c r="D152" s="57">
        <v>0.19500000000000001</v>
      </c>
      <c r="E152" s="7">
        <f>C152*1.18*D152</f>
        <v>14611.35</v>
      </c>
      <c r="G152" s="2"/>
      <c r="H152" s="5"/>
    </row>
    <row r="153" spans="1:8" ht="15" customHeight="1" x14ac:dyDescent="0.25">
      <c r="B153" t="s">
        <v>28</v>
      </c>
      <c r="C153" s="55"/>
      <c r="E153" s="7">
        <f>SUM(E150:E152)</f>
        <v>105603.42000000001</v>
      </c>
      <c r="F153" s="7">
        <f>SUM(E153)</f>
        <v>105603.42000000001</v>
      </c>
    </row>
    <row r="155" spans="1:8" ht="15" customHeight="1" x14ac:dyDescent="0.25">
      <c r="A155" s="26" t="s">
        <v>196</v>
      </c>
      <c r="B155" s="27" t="s">
        <v>79</v>
      </c>
      <c r="C155" s="2"/>
      <c r="D155" s="2"/>
      <c r="E155" s="3"/>
      <c r="F155" s="3"/>
    </row>
    <row r="156" spans="1:8" ht="15" customHeight="1" x14ac:dyDescent="0.25">
      <c r="A156" s="6">
        <v>3</v>
      </c>
      <c r="B156" s="58">
        <f>C131*1.18*15%</f>
        <v>2193.2954999999997</v>
      </c>
      <c r="C156" s="27">
        <v>12</v>
      </c>
      <c r="E156" s="29">
        <f>A156*B156*C156</f>
        <v>78958.637999999977</v>
      </c>
    </row>
    <row r="157" spans="1:8" ht="15" customHeight="1" x14ac:dyDescent="0.25">
      <c r="A157" s="27" t="s">
        <v>80</v>
      </c>
      <c r="B157" s="27"/>
      <c r="C157" s="24"/>
      <c r="D157" s="7"/>
      <c r="E157" s="29"/>
    </row>
    <row r="158" spans="1:8" s="47" customFormat="1" ht="15" customHeight="1" x14ac:dyDescent="0.25">
      <c r="A158" s="59">
        <f>SUM(E180)</f>
        <v>87000</v>
      </c>
      <c r="B158" s="56">
        <f>A158*20%</f>
        <v>17400</v>
      </c>
      <c r="C158" s="30">
        <v>0.15</v>
      </c>
      <c r="D158"/>
      <c r="E158" s="29">
        <f>B158*1.18*C158</f>
        <v>3079.7999999999997</v>
      </c>
      <c r="F158" s="7"/>
      <c r="G158"/>
      <c r="H158" s="8"/>
    </row>
    <row r="159" spans="1:8" ht="15" customHeight="1" x14ac:dyDescent="0.25">
      <c r="A159" s="30" t="s">
        <v>81</v>
      </c>
      <c r="B159" s="24"/>
      <c r="C159" s="58"/>
      <c r="D159" s="7"/>
      <c r="E159" s="29"/>
    </row>
    <row r="160" spans="1:8" ht="15" customHeight="1" x14ac:dyDescent="0.25">
      <c r="A160" s="7">
        <f>SUM(B152)</f>
        <v>50000</v>
      </c>
      <c r="B160" s="56">
        <f>A160*1.27</f>
        <v>63500</v>
      </c>
      <c r="C160" s="30">
        <v>0.15</v>
      </c>
      <c r="D160" s="47"/>
      <c r="E160" s="29">
        <f>B160*1.18*C160</f>
        <v>11239.5</v>
      </c>
      <c r="F160" s="47"/>
    </row>
    <row r="161" spans="1:8" ht="15" customHeight="1" x14ac:dyDescent="0.25">
      <c r="B161" t="s">
        <v>28</v>
      </c>
      <c r="F161" s="7">
        <f>SUM(E156:E160)</f>
        <v>93277.93799999998</v>
      </c>
    </row>
    <row r="163" spans="1:8" ht="15" customHeight="1" x14ac:dyDescent="0.25">
      <c r="A163" s="48" t="s">
        <v>82</v>
      </c>
      <c r="B163" s="47" t="s">
        <v>83</v>
      </c>
      <c r="C163" s="47"/>
      <c r="D163" s="47"/>
      <c r="E163" s="49"/>
      <c r="F163" s="49"/>
      <c r="G163" s="47"/>
      <c r="H163" s="31">
        <f>F148+F153+F161</f>
        <v>2431950.1830000002</v>
      </c>
    </row>
    <row r="164" spans="1:8" ht="15" customHeight="1" x14ac:dyDescent="0.25">
      <c r="A164" s="1"/>
      <c r="B164" s="2"/>
      <c r="C164" s="2"/>
      <c r="D164" s="2"/>
      <c r="E164" s="3"/>
      <c r="F164" s="3"/>
    </row>
    <row r="165" spans="1:8" ht="15" customHeight="1" x14ac:dyDescent="0.25">
      <c r="B165" t="s">
        <v>84</v>
      </c>
      <c r="D165" s="7">
        <v>5000</v>
      </c>
    </row>
    <row r="166" spans="1:8" ht="15" customHeight="1" x14ac:dyDescent="0.25">
      <c r="B166" t="s">
        <v>85</v>
      </c>
      <c r="D166" s="7">
        <v>10000</v>
      </c>
    </row>
    <row r="167" spans="1:8" ht="15" customHeight="1" x14ac:dyDescent="0.25">
      <c r="B167" t="s">
        <v>86</v>
      </c>
      <c r="D167" s="7">
        <v>200000</v>
      </c>
    </row>
    <row r="168" spans="1:8" ht="15" customHeight="1" x14ac:dyDescent="0.25">
      <c r="A168" s="87" t="s">
        <v>197</v>
      </c>
      <c r="B168" s="47" t="s">
        <v>87</v>
      </c>
      <c r="F168" s="7">
        <f>SUM(D165:D167)</f>
        <v>215000</v>
      </c>
    </row>
    <row r="169" spans="1:8" ht="15" customHeight="1" x14ac:dyDescent="0.25">
      <c r="B169" s="47"/>
    </row>
    <row r="170" spans="1:8" ht="15" customHeight="1" x14ac:dyDescent="0.25">
      <c r="B170" t="s">
        <v>88</v>
      </c>
      <c r="D170" s="7">
        <v>50000</v>
      </c>
    </row>
    <row r="171" spans="1:8" ht="15" customHeight="1" x14ac:dyDescent="0.25">
      <c r="B171" t="s">
        <v>89</v>
      </c>
      <c r="D171" s="7">
        <v>80000</v>
      </c>
    </row>
    <row r="172" spans="1:8" ht="15" customHeight="1" x14ac:dyDescent="0.25">
      <c r="B172" t="s">
        <v>90</v>
      </c>
      <c r="D172" s="7">
        <v>45000</v>
      </c>
      <c r="G172" s="2"/>
      <c r="H172" s="5"/>
    </row>
    <row r="173" spans="1:8" ht="15" customHeight="1" x14ac:dyDescent="0.25">
      <c r="B173" t="s">
        <v>91</v>
      </c>
      <c r="D173" s="7"/>
      <c r="G173" s="2"/>
      <c r="H173" s="5"/>
    </row>
    <row r="174" spans="1:8" ht="15" customHeight="1" x14ac:dyDescent="0.25">
      <c r="B174" t="s">
        <v>180</v>
      </c>
      <c r="D174" s="7"/>
      <c r="G174" s="2"/>
      <c r="H174" s="5"/>
    </row>
    <row r="175" spans="1:8" s="47" customFormat="1" ht="15" customHeight="1" x14ac:dyDescent="0.25">
      <c r="A175" s="87" t="s">
        <v>198</v>
      </c>
      <c r="B175" s="47" t="s">
        <v>92</v>
      </c>
      <c r="C175"/>
      <c r="D175"/>
      <c r="E175" s="7"/>
      <c r="F175" s="7">
        <f>SUM(D170:D174)</f>
        <v>175000</v>
      </c>
      <c r="G175"/>
      <c r="H175" s="8"/>
    </row>
    <row r="176" spans="1:8" ht="15" customHeight="1" x14ac:dyDescent="0.25">
      <c r="D176" s="27"/>
      <c r="G176" s="2"/>
      <c r="H176" s="5"/>
    </row>
    <row r="177" spans="1:11" ht="15" customHeight="1" x14ac:dyDescent="0.25">
      <c r="A177" s="48" t="s">
        <v>93</v>
      </c>
      <c r="B177" s="47" t="s">
        <v>94</v>
      </c>
      <c r="C177" s="47"/>
      <c r="D177" s="47"/>
      <c r="E177" s="49"/>
      <c r="F177" s="49"/>
      <c r="G177" s="47"/>
      <c r="H177" s="31">
        <f>F168+F175</f>
        <v>390000</v>
      </c>
    </row>
    <row r="178" spans="1:11" ht="15" customHeight="1" x14ac:dyDescent="0.25">
      <c r="D178" s="2"/>
      <c r="E178" s="3"/>
      <c r="F178" s="3"/>
      <c r="G178" s="2"/>
      <c r="H178" s="5"/>
    </row>
    <row r="179" spans="1:11" ht="15" customHeight="1" x14ac:dyDescent="0.25">
      <c r="A179" s="26" t="s">
        <v>202</v>
      </c>
      <c r="B179" s="27" t="s">
        <v>95</v>
      </c>
      <c r="C179" s="60"/>
      <c r="D179" s="60"/>
      <c r="E179" s="7">
        <v>3000</v>
      </c>
      <c r="F179" s="3"/>
      <c r="G179" s="2"/>
      <c r="H179" s="5"/>
    </row>
    <row r="180" spans="1:11" ht="15" customHeight="1" x14ac:dyDescent="0.25">
      <c r="A180" s="26" t="s">
        <v>203</v>
      </c>
      <c r="B180" t="s">
        <v>96</v>
      </c>
      <c r="C180" s="7"/>
      <c r="D180" s="7"/>
      <c r="E180" s="7">
        <v>87000</v>
      </c>
      <c r="F180" s="3"/>
      <c r="G180" s="2"/>
      <c r="H180" s="5"/>
    </row>
    <row r="181" spans="1:11" ht="15" customHeight="1" x14ac:dyDescent="0.25">
      <c r="F181" s="3"/>
      <c r="G181" s="2"/>
      <c r="H181" s="5"/>
      <c r="I181" s="27"/>
      <c r="J181" s="60"/>
      <c r="K181" s="60"/>
    </row>
    <row r="182" spans="1:11" ht="15" customHeight="1" x14ac:dyDescent="0.25">
      <c r="A182" s="48" t="s">
        <v>97</v>
      </c>
      <c r="B182" s="47" t="s">
        <v>98</v>
      </c>
      <c r="C182" s="47"/>
      <c r="D182" s="47"/>
      <c r="E182" s="49"/>
      <c r="F182" s="49"/>
      <c r="G182" s="47"/>
      <c r="H182" s="31">
        <f>SUM(E179:E180)</f>
        <v>90000</v>
      </c>
    </row>
    <row r="183" spans="1:11" ht="15" customHeight="1" x14ac:dyDescent="0.25">
      <c r="G183" s="2"/>
      <c r="H183" s="5"/>
    </row>
    <row r="184" spans="1:11" ht="15" customHeight="1" x14ac:dyDescent="0.25">
      <c r="A184" s="26"/>
      <c r="B184" s="60" t="s">
        <v>99</v>
      </c>
      <c r="C184" s="60"/>
      <c r="D184" s="60"/>
      <c r="E184" s="7">
        <v>97340</v>
      </c>
      <c r="F184" s="3"/>
      <c r="G184" s="2"/>
      <c r="H184" s="5"/>
    </row>
    <row r="185" spans="1:11" ht="15" customHeight="1" x14ac:dyDescent="0.25">
      <c r="A185" s="61"/>
      <c r="B185" s="60"/>
      <c r="C185" s="60"/>
      <c r="D185" s="60"/>
      <c r="F185" s="3"/>
      <c r="G185" s="2"/>
      <c r="H185" s="5"/>
    </row>
    <row r="186" spans="1:11" ht="15" customHeight="1" x14ac:dyDescent="0.25">
      <c r="A186" s="26"/>
      <c r="B186" s="60" t="s">
        <v>100</v>
      </c>
      <c r="C186" s="60"/>
      <c r="D186" s="60"/>
      <c r="E186" s="7">
        <v>862660</v>
      </c>
      <c r="F186" s="3"/>
      <c r="G186" s="2"/>
      <c r="H186" s="62"/>
    </row>
    <row r="187" spans="1:11" ht="15" customHeight="1" x14ac:dyDescent="0.25">
      <c r="F187" s="3"/>
      <c r="G187" s="2"/>
      <c r="H187" s="5"/>
    </row>
    <row r="188" spans="1:11" ht="15" customHeight="1" x14ac:dyDescent="0.25">
      <c r="A188" s="26"/>
      <c r="B188" s="60" t="s">
        <v>101</v>
      </c>
      <c r="C188" s="60"/>
      <c r="D188" s="60"/>
      <c r="E188" s="7">
        <v>120000</v>
      </c>
      <c r="F188" s="3"/>
      <c r="G188" s="2"/>
      <c r="H188" s="5"/>
    </row>
    <row r="189" spans="1:11" ht="15" customHeight="1" x14ac:dyDescent="0.25">
      <c r="A189" s="26"/>
      <c r="B189" s="60"/>
      <c r="C189" s="60"/>
      <c r="D189" s="60"/>
      <c r="F189" s="3"/>
      <c r="G189" s="2"/>
      <c r="H189" s="5"/>
    </row>
    <row r="190" spans="1:11" ht="15" customHeight="1" x14ac:dyDescent="0.25">
      <c r="A190" s="48" t="s">
        <v>204</v>
      </c>
      <c r="B190" s="47" t="s">
        <v>205</v>
      </c>
      <c r="C190" s="47"/>
      <c r="D190" s="60"/>
      <c r="F190" s="3"/>
      <c r="G190" s="2"/>
      <c r="H190" s="5">
        <f>SUM(E184:E189)</f>
        <v>1080000</v>
      </c>
    </row>
    <row r="192" spans="1:11" ht="15" customHeight="1" x14ac:dyDescent="0.25">
      <c r="A192" s="26" t="s">
        <v>102</v>
      </c>
      <c r="B192" s="27" t="s">
        <v>103</v>
      </c>
      <c r="C192" s="60"/>
      <c r="D192" s="60"/>
      <c r="F192" s="3"/>
      <c r="G192" s="2"/>
      <c r="H192" s="5"/>
    </row>
    <row r="193" spans="1:8" ht="15" customHeight="1" x14ac:dyDescent="0.25">
      <c r="A193" s="26"/>
      <c r="B193" s="27" t="s">
        <v>104</v>
      </c>
      <c r="C193" s="60"/>
      <c r="D193" s="60"/>
      <c r="E193" s="7">
        <v>120000</v>
      </c>
      <c r="F193" s="3"/>
      <c r="G193" s="2"/>
      <c r="H193" s="5"/>
    </row>
    <row r="194" spans="1:8" ht="15" customHeight="1" x14ac:dyDescent="0.25">
      <c r="A194" s="26"/>
      <c r="B194" s="27"/>
      <c r="C194" s="60"/>
      <c r="D194" s="60"/>
      <c r="F194" s="3"/>
      <c r="G194" s="2"/>
      <c r="H194" s="5"/>
    </row>
    <row r="195" spans="1:8" ht="15" customHeight="1" x14ac:dyDescent="0.25">
      <c r="A195" s="87" t="s">
        <v>102</v>
      </c>
      <c r="B195" s="88" t="s">
        <v>212</v>
      </c>
      <c r="C195" s="47"/>
      <c r="D195" s="47"/>
      <c r="E195" s="101"/>
      <c r="F195" s="3"/>
      <c r="G195" s="2"/>
      <c r="H195" s="5">
        <f>SUM(E193)</f>
        <v>120000</v>
      </c>
    </row>
    <row r="196" spans="1:8" ht="15" customHeight="1" x14ac:dyDescent="0.25">
      <c r="A196" s="61"/>
      <c r="B196" s="60"/>
      <c r="C196" s="60"/>
      <c r="D196" s="60"/>
      <c r="F196" s="3"/>
      <c r="G196" s="2"/>
      <c r="H196" s="5"/>
    </row>
    <row r="197" spans="1:8" ht="15" customHeight="1" x14ac:dyDescent="0.25">
      <c r="A197" s="26" t="s">
        <v>199</v>
      </c>
      <c r="B197" s="27" t="s">
        <v>105</v>
      </c>
      <c r="C197" s="60"/>
      <c r="D197" s="60"/>
      <c r="F197" s="3"/>
      <c r="G197" s="2"/>
      <c r="H197" s="5"/>
    </row>
    <row r="198" spans="1:8" ht="15" customHeight="1" x14ac:dyDescent="0.25">
      <c r="A198" s="61"/>
      <c r="B198" t="s">
        <v>106</v>
      </c>
      <c r="C198" s="60"/>
      <c r="D198" s="60"/>
      <c r="E198" s="7">
        <v>40000</v>
      </c>
      <c r="F198" s="3"/>
      <c r="G198" s="2"/>
      <c r="H198" s="5"/>
    </row>
    <row r="199" spans="1:8" ht="15" customHeight="1" x14ac:dyDescent="0.25">
      <c r="A199" s="61"/>
      <c r="C199" s="60"/>
      <c r="D199" s="60"/>
      <c r="F199" s="3"/>
      <c r="G199" s="2"/>
      <c r="H199" s="5"/>
    </row>
    <row r="200" spans="1:8" ht="15" customHeight="1" x14ac:dyDescent="0.25">
      <c r="A200" s="48" t="s">
        <v>199</v>
      </c>
      <c r="B200" s="88" t="s">
        <v>206</v>
      </c>
      <c r="C200" s="47"/>
      <c r="D200" s="47"/>
      <c r="E200" s="101"/>
      <c r="F200" s="3"/>
      <c r="G200" s="2"/>
      <c r="H200" s="5">
        <f>SUM(E198)</f>
        <v>40000</v>
      </c>
    </row>
    <row r="201" spans="1:8" ht="15" customHeight="1" x14ac:dyDescent="0.25">
      <c r="A201" s="26"/>
      <c r="B201" s="27"/>
      <c r="C201" s="60"/>
      <c r="D201" s="60"/>
      <c r="F201" s="3"/>
      <c r="G201" s="2"/>
      <c r="H201" s="5"/>
    </row>
    <row r="202" spans="1:8" ht="15" customHeight="1" x14ac:dyDescent="0.25">
      <c r="A202" s="26"/>
      <c r="B202" t="s">
        <v>107</v>
      </c>
      <c r="C202" s="60"/>
      <c r="D202" s="60"/>
      <c r="F202" s="3"/>
      <c r="G202" s="2"/>
      <c r="H202" s="5"/>
    </row>
    <row r="203" spans="1:8" ht="15" customHeight="1" x14ac:dyDescent="0.25">
      <c r="A203" s="61"/>
      <c r="B203" t="s">
        <v>181</v>
      </c>
      <c r="C203" s="60"/>
      <c r="D203" s="60"/>
      <c r="E203" s="7">
        <v>50000</v>
      </c>
      <c r="F203" s="3"/>
      <c r="G203" s="2"/>
      <c r="H203" s="5"/>
    </row>
    <row r="204" spans="1:8" ht="15" customHeight="1" x14ac:dyDescent="0.25">
      <c r="A204" s="61"/>
      <c r="B204" s="63" t="s">
        <v>108</v>
      </c>
      <c r="C204" s="10"/>
      <c r="D204" s="60"/>
      <c r="E204" s="7">
        <v>77849</v>
      </c>
      <c r="F204" s="3"/>
      <c r="G204" s="2"/>
      <c r="H204" s="5"/>
    </row>
    <row r="205" spans="1:8" ht="15" customHeight="1" x14ac:dyDescent="0.25">
      <c r="A205" s="61"/>
      <c r="B205" t="s">
        <v>572</v>
      </c>
      <c r="E205" s="7">
        <v>500000</v>
      </c>
      <c r="F205" s="3"/>
      <c r="G205" s="2"/>
      <c r="H205" s="5"/>
    </row>
    <row r="206" spans="1:8" ht="15" customHeight="1" x14ac:dyDescent="0.25">
      <c r="A206" s="61"/>
      <c r="B206" s="10"/>
      <c r="C206" s="10"/>
      <c r="D206" s="60"/>
      <c r="F206" s="3"/>
      <c r="G206" s="2"/>
      <c r="H206" s="5"/>
    </row>
    <row r="207" spans="1:8" ht="15" customHeight="1" x14ac:dyDescent="0.25">
      <c r="A207" s="26"/>
      <c r="B207" t="s">
        <v>109</v>
      </c>
      <c r="D207" s="60"/>
      <c r="E207" s="7">
        <v>90000</v>
      </c>
      <c r="F207" s="3"/>
      <c r="G207" s="2"/>
      <c r="H207" s="5"/>
    </row>
    <row r="208" spans="1:8" ht="15" customHeight="1" x14ac:dyDescent="0.25">
      <c r="A208" s="61"/>
      <c r="B208" s="10"/>
      <c r="C208" s="10"/>
      <c r="D208" s="60"/>
      <c r="F208" s="3"/>
      <c r="G208" s="2"/>
      <c r="H208" s="5"/>
    </row>
    <row r="209" spans="1:10" ht="15" customHeight="1" x14ac:dyDescent="0.25">
      <c r="A209" s="26"/>
      <c r="B209" t="s">
        <v>110</v>
      </c>
      <c r="C209" s="27"/>
      <c r="D209" s="2"/>
      <c r="E209" s="3"/>
      <c r="F209" s="3"/>
      <c r="G209" s="2"/>
      <c r="H209" s="5"/>
    </row>
    <row r="210" spans="1:10" ht="15" customHeight="1" x14ac:dyDescent="0.25">
      <c r="A210" s="26"/>
      <c r="B210" s="27" t="s">
        <v>111</v>
      </c>
      <c r="C210" s="27"/>
      <c r="D210" s="2"/>
      <c r="E210" s="3"/>
      <c r="F210" s="3"/>
      <c r="G210" s="2"/>
      <c r="H210" s="5"/>
    </row>
    <row r="211" spans="1:10" ht="15" customHeight="1" x14ac:dyDescent="0.25">
      <c r="A211" s="26"/>
      <c r="B211" s="27" t="s">
        <v>112</v>
      </c>
      <c r="C211" s="27"/>
      <c r="F211" s="3"/>
      <c r="G211" s="2"/>
      <c r="H211" s="5"/>
    </row>
    <row r="212" spans="1:10" ht="15" customHeight="1" x14ac:dyDescent="0.25">
      <c r="A212" s="26"/>
      <c r="B212" s="27"/>
      <c r="C212" s="27"/>
      <c r="E212" s="7">
        <v>2835000</v>
      </c>
      <c r="F212" s="3"/>
      <c r="G212" s="2"/>
      <c r="H212" s="5"/>
    </row>
    <row r="213" spans="1:10" ht="15" customHeight="1" x14ac:dyDescent="0.25">
      <c r="A213" s="61"/>
      <c r="B213" s="10"/>
      <c r="C213" s="10"/>
      <c r="D213" s="60"/>
      <c r="F213" s="3"/>
      <c r="G213" s="2"/>
      <c r="H213" s="5"/>
    </row>
    <row r="214" spans="1:10" ht="15" customHeight="1" x14ac:dyDescent="0.25">
      <c r="A214" s="26"/>
      <c r="B214" t="s">
        <v>113</v>
      </c>
      <c r="C214" s="60"/>
      <c r="D214" s="60"/>
      <c r="F214" s="3"/>
      <c r="G214" s="2"/>
      <c r="H214" s="5"/>
    </row>
    <row r="215" spans="1:10" ht="15" customHeight="1" x14ac:dyDescent="0.25">
      <c r="A215" s="61"/>
      <c r="B215" s="60" t="s">
        <v>114</v>
      </c>
      <c r="C215" s="60"/>
      <c r="D215" s="60"/>
      <c r="E215" s="7">
        <v>40000</v>
      </c>
      <c r="F215" s="3"/>
      <c r="G215" s="2"/>
      <c r="H215" s="5"/>
    </row>
    <row r="216" spans="1:10" ht="15" customHeight="1" x14ac:dyDescent="0.25">
      <c r="A216" s="61"/>
      <c r="B216" s="27" t="s">
        <v>115</v>
      </c>
      <c r="C216" s="60"/>
      <c r="D216" s="60"/>
      <c r="F216" s="3"/>
      <c r="G216" s="2"/>
      <c r="H216" s="5"/>
    </row>
    <row r="217" spans="1:10" ht="15" customHeight="1" x14ac:dyDescent="0.25">
      <c r="A217" s="61"/>
      <c r="B217" s="64">
        <v>7000</v>
      </c>
      <c r="C217" s="60">
        <v>3</v>
      </c>
      <c r="E217" s="7">
        <f>C217*B217</f>
        <v>21000</v>
      </c>
      <c r="F217" s="3"/>
      <c r="G217" s="2"/>
      <c r="H217" s="5"/>
    </row>
    <row r="218" spans="1:10" ht="15" customHeight="1" x14ac:dyDescent="0.25">
      <c r="G218" s="2"/>
      <c r="H218" s="5"/>
    </row>
    <row r="219" spans="1:10" ht="15" customHeight="1" x14ac:dyDescent="0.25">
      <c r="A219" s="48" t="s">
        <v>193</v>
      </c>
      <c r="B219" s="47" t="s">
        <v>207</v>
      </c>
      <c r="G219" s="2"/>
      <c r="H219" s="5">
        <f>SUM(E203:E217)</f>
        <v>3613849</v>
      </c>
      <c r="I219" s="65"/>
    </row>
    <row r="220" spans="1:10" ht="15" customHeight="1" x14ac:dyDescent="0.25">
      <c r="A220" s="48"/>
      <c r="B220" s="47"/>
      <c r="G220" s="2"/>
      <c r="H220" s="5"/>
    </row>
    <row r="221" spans="1:10" ht="15" customHeight="1" x14ac:dyDescent="0.25">
      <c r="B221" t="s">
        <v>117</v>
      </c>
      <c r="E221" s="7">
        <v>120000</v>
      </c>
    </row>
    <row r="222" spans="1:10" ht="15" customHeight="1" x14ac:dyDescent="0.25">
      <c r="A222" s="6" t="s">
        <v>194</v>
      </c>
      <c r="B222" s="47" t="s">
        <v>118</v>
      </c>
      <c r="H222" s="31">
        <f>E221</f>
        <v>120000</v>
      </c>
      <c r="J222" s="66"/>
    </row>
    <row r="224" spans="1:10" ht="15" customHeight="1" x14ac:dyDescent="0.25">
      <c r="A224" s="48" t="s">
        <v>208</v>
      </c>
      <c r="B224" s="47" t="s">
        <v>209</v>
      </c>
      <c r="E224" s="7">
        <f>SUM(D170:D174,E180,E184:E193,E203,D165:D167,E215,F137)*27%+(E179*5%)</f>
        <v>490740.00000000006</v>
      </c>
      <c r="H224" s="31">
        <f>SUM(E224)</f>
        <v>490740.00000000006</v>
      </c>
    </row>
    <row r="225" spans="1:9" ht="15" customHeight="1" x14ac:dyDescent="0.25">
      <c r="D225" s="24"/>
      <c r="G225" s="2"/>
      <c r="H225" s="5"/>
    </row>
    <row r="226" spans="1:9" ht="15" customHeight="1" x14ac:dyDescent="0.25">
      <c r="B226" s="27" t="s">
        <v>119</v>
      </c>
      <c r="C226" s="27"/>
      <c r="D226" s="7">
        <v>5000</v>
      </c>
      <c r="G226" s="2"/>
      <c r="H226" s="5"/>
      <c r="I226" s="67"/>
    </row>
    <row r="227" spans="1:9" ht="15" customHeight="1" x14ac:dyDescent="0.25">
      <c r="B227" s="27" t="s">
        <v>120</v>
      </c>
      <c r="C227" s="27"/>
      <c r="D227" s="7">
        <v>2000</v>
      </c>
      <c r="G227" s="2"/>
      <c r="H227" s="5"/>
    </row>
    <row r="228" spans="1:9" ht="15" customHeight="1" x14ac:dyDescent="0.25">
      <c r="B228" t="s">
        <v>571</v>
      </c>
      <c r="C228" s="27"/>
      <c r="D228" s="7">
        <v>10000</v>
      </c>
      <c r="G228" s="2"/>
      <c r="H228" s="5"/>
    </row>
    <row r="229" spans="1:9" ht="15" customHeight="1" x14ac:dyDescent="0.25">
      <c r="A229" s="87" t="s">
        <v>195</v>
      </c>
      <c r="B229" s="88" t="s">
        <v>210</v>
      </c>
      <c r="C229" s="88"/>
      <c r="E229" s="102">
        <f>SUM(D226:D228)</f>
        <v>17000</v>
      </c>
      <c r="F229" s="101"/>
      <c r="G229" s="2"/>
      <c r="H229" s="5">
        <f>SUM(E229)</f>
        <v>17000</v>
      </c>
    </row>
    <row r="230" spans="1:9" ht="15" customHeight="1" x14ac:dyDescent="0.25">
      <c r="C230" s="27"/>
      <c r="D230" s="58"/>
      <c r="G230" s="2"/>
      <c r="H230" s="5"/>
    </row>
    <row r="231" spans="1:9" ht="15" customHeight="1" x14ac:dyDescent="0.25">
      <c r="A231" s="26" t="s">
        <v>40</v>
      </c>
      <c r="B231" s="24" t="s">
        <v>41</v>
      </c>
      <c r="G231" s="25"/>
      <c r="H231" s="5"/>
    </row>
    <row r="232" spans="1:9" ht="15" customHeight="1" x14ac:dyDescent="0.25">
      <c r="A232" s="26"/>
      <c r="B232" s="24" t="s">
        <v>121</v>
      </c>
      <c r="E232" s="7">
        <v>80000</v>
      </c>
      <c r="G232" s="25"/>
    </row>
    <row r="233" spans="1:9" ht="15" customHeight="1" x14ac:dyDescent="0.25">
      <c r="A233" s="26"/>
      <c r="B233" s="24" t="s">
        <v>122</v>
      </c>
      <c r="E233" s="7">
        <v>50000</v>
      </c>
      <c r="G233" s="25"/>
    </row>
    <row r="234" spans="1:9" ht="15" customHeight="1" x14ac:dyDescent="0.25">
      <c r="A234" s="26"/>
      <c r="B234" s="24"/>
      <c r="G234" s="25"/>
    </row>
    <row r="235" spans="1:9" ht="15" customHeight="1" x14ac:dyDescent="0.25">
      <c r="A235" s="26" t="s">
        <v>43</v>
      </c>
      <c r="B235" s="24" t="s">
        <v>44</v>
      </c>
      <c r="E235" s="7">
        <f>(E232+E233)*27%</f>
        <v>35100</v>
      </c>
      <c r="G235" s="25"/>
      <c r="H235" s="68"/>
    </row>
    <row r="236" spans="1:9" ht="15" customHeight="1" x14ac:dyDescent="0.25">
      <c r="A236" s="1"/>
      <c r="B236" s="24" t="s">
        <v>45</v>
      </c>
      <c r="E236" s="7">
        <f>SUM(E232:E235)</f>
        <v>165100</v>
      </c>
      <c r="G236" s="25"/>
      <c r="H236" s="68">
        <f>SUM(E236)</f>
        <v>165100</v>
      </c>
    </row>
    <row r="237" spans="1:9" ht="15" customHeight="1" thickBot="1" x14ac:dyDescent="0.3">
      <c r="G237" s="69"/>
      <c r="H237" s="70"/>
    </row>
    <row r="238" spans="1:9" ht="15" customHeight="1" thickBot="1" x14ac:dyDescent="0.3">
      <c r="A238" s="71" t="s">
        <v>123</v>
      </c>
      <c r="B238" s="72"/>
      <c r="C238" s="72"/>
      <c r="D238" s="72"/>
      <c r="E238" s="72"/>
      <c r="F238" s="72"/>
      <c r="G238" s="72"/>
      <c r="H238" s="73">
        <f>SUM(H141:H236)</f>
        <v>20576368.182999998</v>
      </c>
    </row>
    <row r="240" spans="1:9" ht="15" customHeight="1" x14ac:dyDescent="0.25">
      <c r="A240" s="6" t="s">
        <v>211</v>
      </c>
      <c r="B240" t="s">
        <v>124</v>
      </c>
      <c r="H240" s="77"/>
    </row>
    <row r="241" spans="1:8" ht="15" customHeight="1" x14ac:dyDescent="0.25">
      <c r="B241" t="s">
        <v>125</v>
      </c>
      <c r="H241" s="8">
        <v>192000</v>
      </c>
    </row>
    <row r="243" spans="1:8" ht="15" customHeight="1" thickBot="1" x14ac:dyDescent="0.3">
      <c r="A243" s="78" t="s">
        <v>49</v>
      </c>
      <c r="B243" s="79"/>
      <c r="C243" s="79"/>
      <c r="D243" s="79"/>
      <c r="E243" s="80"/>
      <c r="F243" s="80"/>
      <c r="G243" s="79"/>
      <c r="H243" s="81">
        <f>SUM(H240:H241)</f>
        <v>192000</v>
      </c>
    </row>
    <row r="244" spans="1:8" ht="15" hidden="1" customHeight="1" thickTop="1" x14ac:dyDescent="0.25">
      <c r="B244" s="27"/>
      <c r="C244" s="27"/>
      <c r="D244" s="24"/>
      <c r="F244" s="29"/>
      <c r="G244" s="27"/>
      <c r="H244" s="82"/>
    </row>
    <row r="245" spans="1:8" ht="15" hidden="1" customHeight="1" thickBot="1" x14ac:dyDescent="0.3">
      <c r="A245" s="45" t="s">
        <v>126</v>
      </c>
      <c r="B245" s="18" t="s">
        <v>127</v>
      </c>
      <c r="C245" s="17"/>
      <c r="D245" s="15"/>
      <c r="G245" s="15"/>
    </row>
    <row r="246" spans="1:8" ht="15" hidden="1" customHeight="1" x14ac:dyDescent="0.25">
      <c r="A246" s="22"/>
      <c r="E246" s="46"/>
      <c r="G246" s="15"/>
    </row>
    <row r="247" spans="1:8" ht="15" hidden="1" customHeight="1" x14ac:dyDescent="0.25">
      <c r="A247" s="6" t="s">
        <v>128</v>
      </c>
      <c r="B247" t="s">
        <v>129</v>
      </c>
    </row>
    <row r="248" spans="1:8" ht="15" hidden="1" customHeight="1" x14ac:dyDescent="0.25">
      <c r="B248" t="s">
        <v>130</v>
      </c>
      <c r="C248" s="7">
        <v>0</v>
      </c>
      <c r="D248">
        <v>1</v>
      </c>
      <c r="E248" s="7">
        <f>C248*D248</f>
        <v>0</v>
      </c>
    </row>
    <row r="249" spans="1:8" ht="15" hidden="1" customHeight="1" x14ac:dyDescent="0.25">
      <c r="B249" t="s">
        <v>131</v>
      </c>
      <c r="C249" s="7">
        <v>0</v>
      </c>
      <c r="D249">
        <v>1</v>
      </c>
      <c r="E249" s="7">
        <f>C249*D249</f>
        <v>0</v>
      </c>
    </row>
    <row r="250" spans="1:8" ht="15" hidden="1" customHeight="1" x14ac:dyDescent="0.25">
      <c r="C250" s="7"/>
    </row>
    <row r="251" spans="1:8" ht="15" hidden="1" customHeight="1" x14ac:dyDescent="0.25">
      <c r="A251" s="48" t="s">
        <v>71</v>
      </c>
      <c r="B251" s="47" t="s">
        <v>72</v>
      </c>
      <c r="C251" s="47"/>
      <c r="E251" s="7">
        <f>SUM(E248:E250)</f>
        <v>0</v>
      </c>
      <c r="F251" s="7">
        <f>SUM(E251)</f>
        <v>0</v>
      </c>
      <c r="G251" s="52"/>
    </row>
    <row r="252" spans="1:8" ht="15" hidden="1" customHeight="1" x14ac:dyDescent="0.25">
      <c r="G252" s="2"/>
      <c r="H252" s="5"/>
    </row>
    <row r="253" spans="1:8" ht="15" hidden="1" customHeight="1" x14ac:dyDescent="0.25">
      <c r="A253" s="48" t="s">
        <v>73</v>
      </c>
      <c r="B253" s="47" t="s">
        <v>74</v>
      </c>
      <c r="C253" s="47"/>
      <c r="G253" s="2"/>
      <c r="H253" s="5">
        <f>SUM(F251)</f>
        <v>0</v>
      </c>
    </row>
    <row r="254" spans="1:8" ht="15" hidden="1" customHeight="1" x14ac:dyDescent="0.25">
      <c r="A254" s="26"/>
      <c r="G254" s="2"/>
      <c r="H254" s="5"/>
    </row>
    <row r="255" spans="1:8" ht="15" hidden="1" customHeight="1" x14ac:dyDescent="0.25">
      <c r="A255" s="6" t="s">
        <v>75</v>
      </c>
      <c r="B255" t="s">
        <v>76</v>
      </c>
    </row>
    <row r="256" spans="1:8" ht="15" hidden="1" customHeight="1" x14ac:dyDescent="0.25">
      <c r="B256" s="7">
        <f>SUM(C248)</f>
        <v>0</v>
      </c>
      <c r="C256" s="53">
        <v>0.9</v>
      </c>
      <c r="D256" s="53">
        <v>0.22</v>
      </c>
      <c r="E256" s="7">
        <f>B256*C256*D256</f>
        <v>0</v>
      </c>
    </row>
    <row r="257" spans="1:8" ht="15" hidden="1" customHeight="1" x14ac:dyDescent="0.25">
      <c r="B257" s="7">
        <f>SUM(C249)</f>
        <v>0</v>
      </c>
      <c r="C257" s="53">
        <v>0.9</v>
      </c>
      <c r="D257" s="54">
        <v>0.19500000000000001</v>
      </c>
      <c r="E257" s="7">
        <f>B257*C257*D257</f>
        <v>0</v>
      </c>
    </row>
    <row r="258" spans="1:8" ht="15" hidden="1" customHeight="1" x14ac:dyDescent="0.25">
      <c r="B258" t="s">
        <v>45</v>
      </c>
      <c r="E258" s="7">
        <f>SUM(E256:E257)</f>
        <v>0</v>
      </c>
      <c r="F258" s="7">
        <f>SUM(E258)</f>
        <v>0</v>
      </c>
    </row>
    <row r="259" spans="1:8" ht="15" hidden="1" customHeight="1" x14ac:dyDescent="0.25"/>
    <row r="260" spans="1:8" ht="15" hidden="1" customHeight="1" x14ac:dyDescent="0.25">
      <c r="A260" s="48" t="s">
        <v>82</v>
      </c>
      <c r="B260" s="47" t="s">
        <v>83</v>
      </c>
      <c r="C260" s="47"/>
      <c r="D260" s="47"/>
      <c r="E260" s="49"/>
      <c r="F260" s="49"/>
      <c r="G260" s="47"/>
      <c r="H260" s="31">
        <f>SUM(F258)</f>
        <v>0</v>
      </c>
    </row>
    <row r="261" spans="1:8" ht="15" hidden="1" customHeight="1" thickBot="1" x14ac:dyDescent="0.3">
      <c r="B261" s="69"/>
      <c r="C261" s="69"/>
      <c r="D261" s="69"/>
      <c r="E261" s="75"/>
      <c r="F261" s="75"/>
      <c r="G261" s="69"/>
      <c r="H261" s="70"/>
    </row>
    <row r="262" spans="1:8" ht="15" hidden="1" customHeight="1" thickBot="1" x14ac:dyDescent="0.3">
      <c r="A262" s="32" t="s">
        <v>46</v>
      </c>
      <c r="B262" s="33"/>
      <c r="C262" s="33"/>
      <c r="D262" s="33"/>
      <c r="E262" s="34"/>
      <c r="F262" s="34"/>
      <c r="G262" s="33"/>
      <c r="H262" s="35">
        <f>SUM(H253:H260)</f>
        <v>0</v>
      </c>
    </row>
    <row r="263" spans="1:8" ht="15" customHeight="1" thickTop="1" thickBot="1" x14ac:dyDescent="0.3"/>
    <row r="264" spans="1:8" ht="15" customHeight="1" thickBot="1" x14ac:dyDescent="0.3">
      <c r="A264" s="74"/>
      <c r="B264" s="83" t="s">
        <v>8</v>
      </c>
      <c r="C264" s="72"/>
      <c r="D264" s="72"/>
      <c r="E264" s="84"/>
      <c r="F264" s="84"/>
      <c r="G264" s="72"/>
      <c r="H264" s="85">
        <f>SUM(H93,H238,H262)</f>
        <v>25779558.182999998</v>
      </c>
    </row>
    <row r="265" spans="1:8" ht="15" customHeight="1" x14ac:dyDescent="0.25">
      <c r="A265" s="74"/>
      <c r="B265" s="86"/>
      <c r="C265" s="69"/>
      <c r="D265" s="69"/>
      <c r="E265" s="75"/>
      <c r="F265" s="75"/>
      <c r="G265" s="69"/>
      <c r="H265" s="76"/>
    </row>
    <row r="266" spans="1:8" ht="15" customHeight="1" x14ac:dyDescent="0.25">
      <c r="A266" s="87" t="s">
        <v>132</v>
      </c>
      <c r="B266" s="88"/>
      <c r="C266" s="88"/>
      <c r="D266" s="88"/>
      <c r="E266" s="89" t="s">
        <v>133</v>
      </c>
      <c r="F266" s="89" t="s">
        <v>134</v>
      </c>
      <c r="G266" s="89" t="s">
        <v>573</v>
      </c>
      <c r="H266" s="90" t="s">
        <v>135</v>
      </c>
    </row>
    <row r="267" spans="1:8" ht="15" customHeight="1" x14ac:dyDescent="0.25">
      <c r="A267" t="s">
        <v>136</v>
      </c>
      <c r="D267" s="7"/>
      <c r="E267" s="91">
        <v>8641807</v>
      </c>
      <c r="F267" s="92">
        <v>8838000</v>
      </c>
      <c r="G267" s="92">
        <v>6994400</v>
      </c>
      <c r="H267" s="53">
        <f>(G267/F267)*100%</f>
        <v>0.79140076940484272</v>
      </c>
    </row>
    <row r="268" spans="1:8" ht="15" customHeight="1" x14ac:dyDescent="0.25">
      <c r="A268" t="s">
        <v>137</v>
      </c>
      <c r="D268" s="7"/>
      <c r="E268" s="91">
        <v>1200000</v>
      </c>
      <c r="F268" s="92">
        <v>1470000</v>
      </c>
      <c r="G268" s="92">
        <v>1470000</v>
      </c>
      <c r="H268" s="53">
        <f t="shared" ref="H268:H302" si="1">(G268/F268)*100%</f>
        <v>1</v>
      </c>
    </row>
    <row r="269" spans="1:8" ht="15" customHeight="1" x14ac:dyDescent="0.25">
      <c r="A269" t="s">
        <v>136</v>
      </c>
      <c r="D269" s="7"/>
      <c r="E269" s="91">
        <v>4618897</v>
      </c>
      <c r="F269" s="93">
        <v>4124400</v>
      </c>
      <c r="G269" s="93">
        <v>3497200</v>
      </c>
      <c r="H269" s="53">
        <f t="shared" si="1"/>
        <v>0.84792939579090287</v>
      </c>
    </row>
    <row r="270" spans="1:8" ht="15" customHeight="1" x14ac:dyDescent="0.25">
      <c r="A270" t="s">
        <v>137</v>
      </c>
      <c r="D270" s="7"/>
      <c r="E270" s="91">
        <v>600000</v>
      </c>
      <c r="F270" s="93">
        <v>735000</v>
      </c>
      <c r="G270" s="93">
        <v>735000</v>
      </c>
      <c r="H270" s="53">
        <f t="shared" si="1"/>
        <v>1</v>
      </c>
    </row>
    <row r="271" spans="1:8" ht="15" customHeight="1" x14ac:dyDescent="0.25">
      <c r="A271" t="s">
        <v>12</v>
      </c>
      <c r="D271" s="7"/>
      <c r="E271" s="91">
        <v>118420</v>
      </c>
      <c r="F271" s="93"/>
      <c r="G271" s="93"/>
      <c r="H271" s="53"/>
    </row>
    <row r="272" spans="1:8" ht="15" customHeight="1" x14ac:dyDescent="0.25">
      <c r="A272" t="s">
        <v>138</v>
      </c>
      <c r="D272" s="7"/>
      <c r="E272" s="91">
        <v>1470600</v>
      </c>
      <c r="F272" s="92">
        <v>1525066.6666666667</v>
      </c>
      <c r="G272" s="92">
        <v>1428533</v>
      </c>
      <c r="H272" s="53">
        <f t="shared" si="1"/>
        <v>0.93670200209826893</v>
      </c>
    </row>
    <row r="273" spans="1:11" ht="15" customHeight="1" x14ac:dyDescent="0.25">
      <c r="A273" t="s">
        <v>138</v>
      </c>
      <c r="D273" s="7"/>
      <c r="E273" s="91">
        <v>789767</v>
      </c>
      <c r="F273" s="92">
        <v>735300</v>
      </c>
      <c r="G273" s="92">
        <v>714267</v>
      </c>
      <c r="H273" s="53">
        <f t="shared" si="1"/>
        <v>0.97139534883720935</v>
      </c>
    </row>
    <row r="274" spans="1:11" ht="15" customHeight="1" x14ac:dyDescent="0.25">
      <c r="A274"/>
      <c r="D274" s="7"/>
      <c r="E274" s="91"/>
      <c r="F274" s="93"/>
      <c r="G274" s="93"/>
      <c r="H274" s="53"/>
    </row>
    <row r="275" spans="1:11" ht="15" customHeight="1" x14ac:dyDescent="0.25">
      <c r="A275" t="s">
        <v>139</v>
      </c>
      <c r="D275" s="7"/>
      <c r="E275" s="91">
        <v>1386000</v>
      </c>
      <c r="F275" s="93">
        <v>1890000</v>
      </c>
      <c r="G275" s="93">
        <v>1890000</v>
      </c>
      <c r="H275" s="53">
        <f t="shared" si="1"/>
        <v>1</v>
      </c>
    </row>
    <row r="276" spans="1:11" ht="15" customHeight="1" x14ac:dyDescent="0.25">
      <c r="A276" t="s">
        <v>139</v>
      </c>
      <c r="D276" s="7"/>
      <c r="E276" s="91">
        <v>315000</v>
      </c>
      <c r="F276" s="93">
        <v>630000</v>
      </c>
      <c r="G276" s="93">
        <v>945000</v>
      </c>
      <c r="H276" s="53">
        <f t="shared" si="1"/>
        <v>1.5</v>
      </c>
    </row>
    <row r="277" spans="1:11" ht="15" customHeight="1" x14ac:dyDescent="0.25">
      <c r="A277" t="s">
        <v>15</v>
      </c>
      <c r="D277" s="7"/>
      <c r="E277" s="91">
        <f>SUM(E267:E276)</f>
        <v>19140491</v>
      </c>
      <c r="F277" s="93">
        <f>SUM(F267:F276)</f>
        <v>19947766.666666664</v>
      </c>
      <c r="G277" s="93">
        <f>SUM(G267:G276)</f>
        <v>17674400</v>
      </c>
      <c r="H277" s="53">
        <f t="shared" si="1"/>
        <v>0.88603402553000932</v>
      </c>
    </row>
    <row r="278" spans="1:11" ht="15" customHeight="1" x14ac:dyDescent="0.25">
      <c r="A278"/>
      <c r="D278" s="7"/>
      <c r="E278" s="91"/>
      <c r="F278" s="93"/>
      <c r="G278" s="93"/>
      <c r="H278" s="53"/>
    </row>
    <row r="279" spans="1:11" s="47" customFormat="1" ht="15" customHeight="1" x14ac:dyDescent="0.25">
      <c r="A279" t="s">
        <v>16</v>
      </c>
      <c r="B279"/>
      <c r="C279"/>
      <c r="D279" s="7"/>
      <c r="E279" s="91"/>
      <c r="F279" s="91"/>
      <c r="G279" s="91"/>
      <c r="H279" s="53"/>
      <c r="I279"/>
      <c r="J279"/>
      <c r="K279"/>
    </row>
    <row r="280" spans="1:11" ht="15" customHeight="1" x14ac:dyDescent="0.25">
      <c r="A280" t="s">
        <v>140</v>
      </c>
      <c r="D280" s="7"/>
      <c r="E280" s="91">
        <v>1566720</v>
      </c>
      <c r="F280" s="91">
        <v>1596000</v>
      </c>
      <c r="G280" s="91">
        <v>1292000</v>
      </c>
      <c r="H280" s="53">
        <f t="shared" si="1"/>
        <v>0.80952380952380953</v>
      </c>
      <c r="I280" s="47"/>
      <c r="J280" s="47"/>
      <c r="K280" s="47"/>
    </row>
    <row r="281" spans="1:11" ht="15" customHeight="1" x14ac:dyDescent="0.25">
      <c r="A281" t="s">
        <v>18</v>
      </c>
      <c r="D281" s="7"/>
      <c r="E281" s="91">
        <v>2436179</v>
      </c>
      <c r="F281" s="91">
        <v>2812975</v>
      </c>
      <c r="G281" s="91">
        <v>2957610</v>
      </c>
      <c r="H281" s="53">
        <f t="shared" si="1"/>
        <v>1.0514170940019019</v>
      </c>
    </row>
    <row r="282" spans="1:11" ht="15" customHeight="1" x14ac:dyDescent="0.25">
      <c r="A282"/>
      <c r="D282" s="7"/>
      <c r="E282" s="91"/>
      <c r="F282" s="91"/>
      <c r="G282" s="91"/>
      <c r="H282" s="53"/>
    </row>
    <row r="283" spans="1:11" ht="15" customHeight="1" x14ac:dyDescent="0.25">
      <c r="A283"/>
      <c r="D283" s="7"/>
      <c r="E283" s="91"/>
      <c r="F283" s="91"/>
      <c r="G283" s="91"/>
      <c r="H283" s="53"/>
    </row>
    <row r="284" spans="1:11" ht="15" customHeight="1" x14ac:dyDescent="0.25">
      <c r="A284" t="s">
        <v>19</v>
      </c>
      <c r="D284" s="7"/>
      <c r="E284" s="91">
        <f>SUM(E277:E281)</f>
        <v>23143390</v>
      </c>
      <c r="F284" s="91">
        <f>SUM(F277:F281)</f>
        <v>24356741.666666664</v>
      </c>
      <c r="G284" s="91">
        <f>SUM(G277:G281)</f>
        <v>21924010</v>
      </c>
      <c r="H284" s="53">
        <f t="shared" si="1"/>
        <v>0.90012080844146858</v>
      </c>
    </row>
    <row r="285" spans="1:11" ht="15" customHeight="1" x14ac:dyDescent="0.25">
      <c r="A285"/>
      <c r="D285" s="7"/>
      <c r="E285" s="91"/>
      <c r="F285" s="91"/>
      <c r="G285" s="91"/>
      <c r="H285" s="53"/>
    </row>
    <row r="286" spans="1:11" ht="15" customHeight="1" x14ac:dyDescent="0.25">
      <c r="A286" t="s">
        <v>20</v>
      </c>
      <c r="D286" s="7"/>
      <c r="E286" s="91" t="s">
        <v>141</v>
      </c>
      <c r="F286" s="91">
        <v>150000</v>
      </c>
      <c r="G286" s="91">
        <f>SUM(H42)</f>
        <v>42000</v>
      </c>
      <c r="H286" s="53">
        <f t="shared" si="1"/>
        <v>0.28000000000000003</v>
      </c>
    </row>
    <row r="287" spans="1:11" ht="15" customHeight="1" x14ac:dyDescent="0.25">
      <c r="A287"/>
      <c r="D287" s="7"/>
      <c r="E287" s="91"/>
      <c r="F287" s="91"/>
      <c r="G287" s="91"/>
      <c r="H287" s="53"/>
    </row>
    <row r="288" spans="1:11" ht="15" customHeight="1" x14ac:dyDescent="0.25">
      <c r="A288" t="s">
        <v>186</v>
      </c>
      <c r="D288" s="7"/>
      <c r="E288" s="91" t="s">
        <v>142</v>
      </c>
      <c r="F288" s="91">
        <f>SUM(H44)</f>
        <v>192000</v>
      </c>
      <c r="G288" s="91">
        <f>SUM(H44)</f>
        <v>192000</v>
      </c>
      <c r="H288" s="53">
        <f t="shared" si="1"/>
        <v>1</v>
      </c>
    </row>
    <row r="289" spans="1:8" ht="15" customHeight="1" x14ac:dyDescent="0.25">
      <c r="A289"/>
      <c r="D289" s="7"/>
      <c r="E289" s="91"/>
      <c r="F289" s="91"/>
      <c r="G289" s="91"/>
      <c r="H289" s="53"/>
    </row>
    <row r="290" spans="1:8" ht="15" customHeight="1" x14ac:dyDescent="0.25">
      <c r="A290" t="s">
        <v>21</v>
      </c>
      <c r="D290" s="7"/>
      <c r="E290" s="91">
        <v>0</v>
      </c>
      <c r="F290" s="91">
        <v>1124964</v>
      </c>
      <c r="G290" s="91">
        <f>SUM(H46)</f>
        <v>3621548.1829999983</v>
      </c>
      <c r="H290" s="53">
        <f t="shared" si="1"/>
        <v>3.2192569566670564</v>
      </c>
    </row>
    <row r="291" spans="1:8" ht="15" customHeight="1" x14ac:dyDescent="0.25">
      <c r="A291"/>
      <c r="D291" s="7"/>
      <c r="E291" s="91"/>
      <c r="F291" s="91"/>
      <c r="G291" s="91"/>
      <c r="H291" s="53"/>
    </row>
    <row r="292" spans="1:8" ht="15" customHeight="1" x14ac:dyDescent="0.25">
      <c r="A292" s="2" t="s">
        <v>22</v>
      </c>
      <c r="B292" s="2"/>
      <c r="C292" s="2"/>
      <c r="D292" s="3"/>
      <c r="E292" s="94">
        <v>23693000</v>
      </c>
      <c r="F292" s="94">
        <f>SUM(F284:F291)</f>
        <v>25823705.666666664</v>
      </c>
      <c r="G292" s="94">
        <f>SUM(G284:G291)</f>
        <v>25779558.182999998</v>
      </c>
      <c r="H292" s="53">
        <f t="shared" si="1"/>
        <v>0.99829042801848333</v>
      </c>
    </row>
    <row r="293" spans="1:8" ht="15" customHeight="1" x14ac:dyDescent="0.25">
      <c r="A293" s="2"/>
      <c r="B293" s="2"/>
      <c r="C293" s="2"/>
      <c r="D293" s="3"/>
      <c r="E293" s="95"/>
      <c r="F293" s="95"/>
      <c r="G293" s="95"/>
      <c r="H293" s="53"/>
    </row>
    <row r="294" spans="1:8" ht="15" customHeight="1" x14ac:dyDescent="0.25">
      <c r="A294" s="2" t="s">
        <v>143</v>
      </c>
      <c r="B294" s="2"/>
      <c r="C294" s="2"/>
      <c r="D294" s="3"/>
      <c r="E294" s="95"/>
      <c r="F294" s="95"/>
      <c r="G294" s="95"/>
      <c r="H294" s="53"/>
    </row>
    <row r="295" spans="1:8" ht="15" customHeight="1" x14ac:dyDescent="0.25">
      <c r="A295" t="s">
        <v>144</v>
      </c>
      <c r="D295" s="7"/>
      <c r="E295" s="96">
        <v>11040000</v>
      </c>
      <c r="F295" s="96">
        <v>11890843</v>
      </c>
      <c r="G295" s="96">
        <f>SUM(H10)</f>
        <v>12017729</v>
      </c>
      <c r="H295" s="53">
        <f t="shared" si="1"/>
        <v>1.0106709002885665</v>
      </c>
    </row>
    <row r="296" spans="1:8" ht="15" customHeight="1" x14ac:dyDescent="0.25">
      <c r="A296"/>
      <c r="D296" s="7"/>
      <c r="E296" s="97"/>
      <c r="F296" s="97"/>
      <c r="G296" s="97"/>
      <c r="H296" s="53"/>
    </row>
    <row r="297" spans="1:8" ht="15" customHeight="1" x14ac:dyDescent="0.25">
      <c r="A297" t="s">
        <v>5</v>
      </c>
      <c r="D297" s="7"/>
      <c r="E297" s="98">
        <v>2515000</v>
      </c>
      <c r="F297" s="98">
        <v>2378346</v>
      </c>
      <c r="G297" s="98">
        <f>SUM(H13)</f>
        <v>2431950.1830000002</v>
      </c>
      <c r="H297" s="53">
        <f t="shared" si="1"/>
        <v>1.0225384292277071</v>
      </c>
    </row>
    <row r="298" spans="1:8" ht="15" customHeight="1" x14ac:dyDescent="0.25">
      <c r="A298"/>
      <c r="D298" s="7"/>
      <c r="E298" s="99"/>
      <c r="F298" s="99"/>
      <c r="G298" s="99"/>
      <c r="H298" s="53"/>
    </row>
    <row r="299" spans="1:8" ht="15" customHeight="1" x14ac:dyDescent="0.25">
      <c r="A299" t="s">
        <v>6</v>
      </c>
      <c r="D299" s="7"/>
      <c r="E299" s="97">
        <v>9925000</v>
      </c>
      <c r="F299" s="97">
        <v>11389417</v>
      </c>
      <c r="G299" s="97">
        <f>SUM(H15)</f>
        <v>11164779</v>
      </c>
      <c r="H299" s="53">
        <f t="shared" si="1"/>
        <v>0.98027660239325687</v>
      </c>
    </row>
    <row r="300" spans="1:8" ht="15" customHeight="1" x14ac:dyDescent="0.25">
      <c r="A300"/>
      <c r="D300" s="7"/>
      <c r="E300" s="97"/>
      <c r="F300" s="97"/>
      <c r="G300" s="97"/>
      <c r="H300" s="53"/>
    </row>
    <row r="301" spans="1:8" ht="15" customHeight="1" x14ac:dyDescent="0.25">
      <c r="A301" t="s">
        <v>145</v>
      </c>
      <c r="D301" s="7"/>
      <c r="E301" s="98">
        <v>213000</v>
      </c>
      <c r="F301" s="98">
        <f>SUM(H17)</f>
        <v>165100</v>
      </c>
      <c r="G301" s="98">
        <f>SUM(H17)</f>
        <v>165100</v>
      </c>
      <c r="H301" s="53">
        <f>(G301/F301)*100%</f>
        <v>1</v>
      </c>
    </row>
    <row r="302" spans="1:8" ht="15" customHeight="1" x14ac:dyDescent="0.25">
      <c r="A302" s="2" t="s">
        <v>8</v>
      </c>
      <c r="B302" s="2"/>
      <c r="C302" s="2"/>
      <c r="D302" s="3"/>
      <c r="E302" s="100">
        <f>SUM(E295:E301)</f>
        <v>23693000</v>
      </c>
      <c r="F302" s="100">
        <f>SUM(F295:F301)</f>
        <v>25823706</v>
      </c>
      <c r="G302" s="100">
        <f>SUM(G295:G301)</f>
        <v>25779558.182999998</v>
      </c>
      <c r="H302" s="53">
        <f t="shared" si="1"/>
        <v>0.99829041513251426</v>
      </c>
    </row>
    <row r="303" spans="1:8" ht="15" customHeight="1" x14ac:dyDescent="0.25">
      <c r="G303" s="8"/>
    </row>
  </sheetData>
  <mergeCells count="4">
    <mergeCell ref="A2:H2"/>
    <mergeCell ref="A3:H3"/>
    <mergeCell ref="A4:H4"/>
    <mergeCell ref="A6:H6"/>
  </mergeCells>
  <pageMargins left="0.70866141732283472" right="0.70866141732283472" top="0.74803149606299213" bottom="0.74803149606299213" header="0.31496062992125984" footer="0.31496062992125984"/>
  <pageSetup paperSize="9" scale="70" orientation="portrait" verticalDpi="200" r:id="rId1"/>
  <rowBreaks count="4" manualBreakCount="4">
    <brk id="63" max="7" man="1"/>
    <brk id="148" max="16383" man="1"/>
    <brk id="219" max="7" man="1"/>
    <brk id="2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C40D6-C386-4FBA-AEA6-2FDE76865919}">
  <dimension ref="A1:BK198"/>
  <sheetViews>
    <sheetView view="pageLayout" topLeftCell="B167" zoomScaleNormal="100" workbookViewId="0">
      <selection activeCell="AI189" sqref="AI189"/>
    </sheetView>
  </sheetViews>
  <sheetFormatPr defaultRowHeight="12.75" x14ac:dyDescent="0.2"/>
  <cols>
    <col min="1" max="1" width="2" style="166" hidden="1" customWidth="1"/>
    <col min="2" max="2" width="6" style="166" customWidth="1"/>
    <col min="3" max="32" width="2.7109375" style="105" customWidth="1"/>
    <col min="33" max="33" width="11.7109375" style="104" customWidth="1"/>
    <col min="34" max="34" width="13.28515625" style="104" customWidth="1"/>
    <col min="35" max="35" width="14.28515625" style="104" customWidth="1"/>
    <col min="36" max="36" width="10.7109375" style="104" customWidth="1"/>
    <col min="37" max="37" width="12.140625" style="105" customWidth="1"/>
    <col min="38" max="38" width="12" style="105" customWidth="1"/>
    <col min="39" max="257" width="9.140625" style="105"/>
    <col min="258" max="258" width="0" style="105" hidden="1" customWidth="1"/>
    <col min="259" max="259" width="6" style="105" customWidth="1"/>
    <col min="260" max="289" width="2.7109375" style="105" customWidth="1"/>
    <col min="290" max="290" width="11.7109375" style="105" customWidth="1"/>
    <col min="291" max="293" width="10.7109375" style="105" customWidth="1"/>
    <col min="294" max="513" width="9.140625" style="105"/>
    <col min="514" max="514" width="0" style="105" hidden="1" customWidth="1"/>
    <col min="515" max="515" width="6" style="105" customWidth="1"/>
    <col min="516" max="545" width="2.7109375" style="105" customWidth="1"/>
    <col min="546" max="546" width="11.7109375" style="105" customWidth="1"/>
    <col min="547" max="549" width="10.7109375" style="105" customWidth="1"/>
    <col min="550" max="769" width="9.140625" style="105"/>
    <col min="770" max="770" width="0" style="105" hidden="1" customWidth="1"/>
    <col min="771" max="771" width="6" style="105" customWidth="1"/>
    <col min="772" max="801" width="2.7109375" style="105" customWidth="1"/>
    <col min="802" max="802" width="11.7109375" style="105" customWidth="1"/>
    <col min="803" max="805" width="10.7109375" style="105" customWidth="1"/>
    <col min="806" max="1025" width="9.140625" style="105"/>
    <col min="1026" max="1026" width="0" style="105" hidden="1" customWidth="1"/>
    <col min="1027" max="1027" width="6" style="105" customWidth="1"/>
    <col min="1028" max="1057" width="2.7109375" style="105" customWidth="1"/>
    <col min="1058" max="1058" width="11.7109375" style="105" customWidth="1"/>
    <col min="1059" max="1061" width="10.7109375" style="105" customWidth="1"/>
    <col min="1062" max="1281" width="9.140625" style="105"/>
    <col min="1282" max="1282" width="0" style="105" hidden="1" customWidth="1"/>
    <col min="1283" max="1283" width="6" style="105" customWidth="1"/>
    <col min="1284" max="1313" width="2.7109375" style="105" customWidth="1"/>
    <col min="1314" max="1314" width="11.7109375" style="105" customWidth="1"/>
    <col min="1315" max="1317" width="10.7109375" style="105" customWidth="1"/>
    <col min="1318" max="1537" width="9.140625" style="105"/>
    <col min="1538" max="1538" width="0" style="105" hidden="1" customWidth="1"/>
    <col min="1539" max="1539" width="6" style="105" customWidth="1"/>
    <col min="1540" max="1569" width="2.7109375" style="105" customWidth="1"/>
    <col min="1570" max="1570" width="11.7109375" style="105" customWidth="1"/>
    <col min="1571" max="1573" width="10.7109375" style="105" customWidth="1"/>
    <col min="1574" max="1793" width="9.140625" style="105"/>
    <col min="1794" max="1794" width="0" style="105" hidden="1" customWidth="1"/>
    <col min="1795" max="1795" width="6" style="105" customWidth="1"/>
    <col min="1796" max="1825" width="2.7109375" style="105" customWidth="1"/>
    <col min="1826" max="1826" width="11.7109375" style="105" customWidth="1"/>
    <col min="1827" max="1829" width="10.7109375" style="105" customWidth="1"/>
    <col min="1830" max="2049" width="9.140625" style="105"/>
    <col min="2050" max="2050" width="0" style="105" hidden="1" customWidth="1"/>
    <col min="2051" max="2051" width="6" style="105" customWidth="1"/>
    <col min="2052" max="2081" width="2.7109375" style="105" customWidth="1"/>
    <col min="2082" max="2082" width="11.7109375" style="105" customWidth="1"/>
    <col min="2083" max="2085" width="10.7109375" style="105" customWidth="1"/>
    <col min="2086" max="2305" width="9.140625" style="105"/>
    <col min="2306" max="2306" width="0" style="105" hidden="1" customWidth="1"/>
    <col min="2307" max="2307" width="6" style="105" customWidth="1"/>
    <col min="2308" max="2337" width="2.7109375" style="105" customWidth="1"/>
    <col min="2338" max="2338" width="11.7109375" style="105" customWidth="1"/>
    <col min="2339" max="2341" width="10.7109375" style="105" customWidth="1"/>
    <col min="2342" max="2561" width="9.140625" style="105"/>
    <col min="2562" max="2562" width="0" style="105" hidden="1" customWidth="1"/>
    <col min="2563" max="2563" width="6" style="105" customWidth="1"/>
    <col min="2564" max="2593" width="2.7109375" style="105" customWidth="1"/>
    <col min="2594" max="2594" width="11.7109375" style="105" customWidth="1"/>
    <col min="2595" max="2597" width="10.7109375" style="105" customWidth="1"/>
    <col min="2598" max="2817" width="9.140625" style="105"/>
    <col min="2818" max="2818" width="0" style="105" hidden="1" customWidth="1"/>
    <col min="2819" max="2819" width="6" style="105" customWidth="1"/>
    <col min="2820" max="2849" width="2.7109375" style="105" customWidth="1"/>
    <col min="2850" max="2850" width="11.7109375" style="105" customWidth="1"/>
    <col min="2851" max="2853" width="10.7109375" style="105" customWidth="1"/>
    <col min="2854" max="3073" width="9.140625" style="105"/>
    <col min="3074" max="3074" width="0" style="105" hidden="1" customWidth="1"/>
    <col min="3075" max="3075" width="6" style="105" customWidth="1"/>
    <col min="3076" max="3105" width="2.7109375" style="105" customWidth="1"/>
    <col min="3106" max="3106" width="11.7109375" style="105" customWidth="1"/>
    <col min="3107" max="3109" width="10.7109375" style="105" customWidth="1"/>
    <col min="3110" max="3329" width="9.140625" style="105"/>
    <col min="3330" max="3330" width="0" style="105" hidden="1" customWidth="1"/>
    <col min="3331" max="3331" width="6" style="105" customWidth="1"/>
    <col min="3332" max="3361" width="2.7109375" style="105" customWidth="1"/>
    <col min="3362" max="3362" width="11.7109375" style="105" customWidth="1"/>
    <col min="3363" max="3365" width="10.7109375" style="105" customWidth="1"/>
    <col min="3366" max="3585" width="9.140625" style="105"/>
    <col min="3586" max="3586" width="0" style="105" hidden="1" customWidth="1"/>
    <col min="3587" max="3587" width="6" style="105" customWidth="1"/>
    <col min="3588" max="3617" width="2.7109375" style="105" customWidth="1"/>
    <col min="3618" max="3618" width="11.7109375" style="105" customWidth="1"/>
    <col min="3619" max="3621" width="10.7109375" style="105" customWidth="1"/>
    <col min="3622" max="3841" width="9.140625" style="105"/>
    <col min="3842" max="3842" width="0" style="105" hidden="1" customWidth="1"/>
    <col min="3843" max="3843" width="6" style="105" customWidth="1"/>
    <col min="3844" max="3873" width="2.7109375" style="105" customWidth="1"/>
    <col min="3874" max="3874" width="11.7109375" style="105" customWidth="1"/>
    <col min="3875" max="3877" width="10.7109375" style="105" customWidth="1"/>
    <col min="3878" max="4097" width="9.140625" style="105"/>
    <col min="4098" max="4098" width="0" style="105" hidden="1" customWidth="1"/>
    <col min="4099" max="4099" width="6" style="105" customWidth="1"/>
    <col min="4100" max="4129" width="2.7109375" style="105" customWidth="1"/>
    <col min="4130" max="4130" width="11.7109375" style="105" customWidth="1"/>
    <col min="4131" max="4133" width="10.7109375" style="105" customWidth="1"/>
    <col min="4134" max="4353" width="9.140625" style="105"/>
    <col min="4354" max="4354" width="0" style="105" hidden="1" customWidth="1"/>
    <col min="4355" max="4355" width="6" style="105" customWidth="1"/>
    <col min="4356" max="4385" width="2.7109375" style="105" customWidth="1"/>
    <col min="4386" max="4386" width="11.7109375" style="105" customWidth="1"/>
    <col min="4387" max="4389" width="10.7109375" style="105" customWidth="1"/>
    <col min="4390" max="4609" width="9.140625" style="105"/>
    <col min="4610" max="4610" width="0" style="105" hidden="1" customWidth="1"/>
    <col min="4611" max="4611" width="6" style="105" customWidth="1"/>
    <col min="4612" max="4641" width="2.7109375" style="105" customWidth="1"/>
    <col min="4642" max="4642" width="11.7109375" style="105" customWidth="1"/>
    <col min="4643" max="4645" width="10.7109375" style="105" customWidth="1"/>
    <col min="4646" max="4865" width="9.140625" style="105"/>
    <col min="4866" max="4866" width="0" style="105" hidden="1" customWidth="1"/>
    <col min="4867" max="4867" width="6" style="105" customWidth="1"/>
    <col min="4868" max="4897" width="2.7109375" style="105" customWidth="1"/>
    <col min="4898" max="4898" width="11.7109375" style="105" customWidth="1"/>
    <col min="4899" max="4901" width="10.7109375" style="105" customWidth="1"/>
    <col min="4902" max="5121" width="9.140625" style="105"/>
    <col min="5122" max="5122" width="0" style="105" hidden="1" customWidth="1"/>
    <col min="5123" max="5123" width="6" style="105" customWidth="1"/>
    <col min="5124" max="5153" width="2.7109375" style="105" customWidth="1"/>
    <col min="5154" max="5154" width="11.7109375" style="105" customWidth="1"/>
    <col min="5155" max="5157" width="10.7109375" style="105" customWidth="1"/>
    <col min="5158" max="5377" width="9.140625" style="105"/>
    <col min="5378" max="5378" width="0" style="105" hidden="1" customWidth="1"/>
    <col min="5379" max="5379" width="6" style="105" customWidth="1"/>
    <col min="5380" max="5409" width="2.7109375" style="105" customWidth="1"/>
    <col min="5410" max="5410" width="11.7109375" style="105" customWidth="1"/>
    <col min="5411" max="5413" width="10.7109375" style="105" customWidth="1"/>
    <col min="5414" max="5633" width="9.140625" style="105"/>
    <col min="5634" max="5634" width="0" style="105" hidden="1" customWidth="1"/>
    <col min="5635" max="5635" width="6" style="105" customWidth="1"/>
    <col min="5636" max="5665" width="2.7109375" style="105" customWidth="1"/>
    <col min="5666" max="5666" width="11.7109375" style="105" customWidth="1"/>
    <col min="5667" max="5669" width="10.7109375" style="105" customWidth="1"/>
    <col min="5670" max="5889" width="9.140625" style="105"/>
    <col min="5890" max="5890" width="0" style="105" hidden="1" customWidth="1"/>
    <col min="5891" max="5891" width="6" style="105" customWidth="1"/>
    <col min="5892" max="5921" width="2.7109375" style="105" customWidth="1"/>
    <col min="5922" max="5922" width="11.7109375" style="105" customWidth="1"/>
    <col min="5923" max="5925" width="10.7109375" style="105" customWidth="1"/>
    <col min="5926" max="6145" width="9.140625" style="105"/>
    <col min="6146" max="6146" width="0" style="105" hidden="1" customWidth="1"/>
    <col min="6147" max="6147" width="6" style="105" customWidth="1"/>
    <col min="6148" max="6177" width="2.7109375" style="105" customWidth="1"/>
    <col min="6178" max="6178" width="11.7109375" style="105" customWidth="1"/>
    <col min="6179" max="6181" width="10.7109375" style="105" customWidth="1"/>
    <col min="6182" max="6401" width="9.140625" style="105"/>
    <col min="6402" max="6402" width="0" style="105" hidden="1" customWidth="1"/>
    <col min="6403" max="6403" width="6" style="105" customWidth="1"/>
    <col min="6404" max="6433" width="2.7109375" style="105" customWidth="1"/>
    <col min="6434" max="6434" width="11.7109375" style="105" customWidth="1"/>
    <col min="6435" max="6437" width="10.7109375" style="105" customWidth="1"/>
    <col min="6438" max="6657" width="9.140625" style="105"/>
    <col min="6658" max="6658" width="0" style="105" hidden="1" customWidth="1"/>
    <col min="6659" max="6659" width="6" style="105" customWidth="1"/>
    <col min="6660" max="6689" width="2.7109375" style="105" customWidth="1"/>
    <col min="6690" max="6690" width="11.7109375" style="105" customWidth="1"/>
    <col min="6691" max="6693" width="10.7109375" style="105" customWidth="1"/>
    <col min="6694" max="6913" width="9.140625" style="105"/>
    <col min="6914" max="6914" width="0" style="105" hidden="1" customWidth="1"/>
    <col min="6915" max="6915" width="6" style="105" customWidth="1"/>
    <col min="6916" max="6945" width="2.7109375" style="105" customWidth="1"/>
    <col min="6946" max="6946" width="11.7109375" style="105" customWidth="1"/>
    <col min="6947" max="6949" width="10.7109375" style="105" customWidth="1"/>
    <col min="6950" max="7169" width="9.140625" style="105"/>
    <col min="7170" max="7170" width="0" style="105" hidden="1" customWidth="1"/>
    <col min="7171" max="7171" width="6" style="105" customWidth="1"/>
    <col min="7172" max="7201" width="2.7109375" style="105" customWidth="1"/>
    <col min="7202" max="7202" width="11.7109375" style="105" customWidth="1"/>
    <col min="7203" max="7205" width="10.7109375" style="105" customWidth="1"/>
    <col min="7206" max="7425" width="9.140625" style="105"/>
    <col min="7426" max="7426" width="0" style="105" hidden="1" customWidth="1"/>
    <col min="7427" max="7427" width="6" style="105" customWidth="1"/>
    <col min="7428" max="7457" width="2.7109375" style="105" customWidth="1"/>
    <col min="7458" max="7458" width="11.7109375" style="105" customWidth="1"/>
    <col min="7459" max="7461" width="10.7109375" style="105" customWidth="1"/>
    <col min="7462" max="7681" width="9.140625" style="105"/>
    <col min="7682" max="7682" width="0" style="105" hidden="1" customWidth="1"/>
    <col min="7683" max="7683" width="6" style="105" customWidth="1"/>
    <col min="7684" max="7713" width="2.7109375" style="105" customWidth="1"/>
    <col min="7714" max="7714" width="11.7109375" style="105" customWidth="1"/>
    <col min="7715" max="7717" width="10.7109375" style="105" customWidth="1"/>
    <col min="7718" max="7937" width="9.140625" style="105"/>
    <col min="7938" max="7938" width="0" style="105" hidden="1" customWidth="1"/>
    <col min="7939" max="7939" width="6" style="105" customWidth="1"/>
    <col min="7940" max="7969" width="2.7109375" style="105" customWidth="1"/>
    <col min="7970" max="7970" width="11.7109375" style="105" customWidth="1"/>
    <col min="7971" max="7973" width="10.7109375" style="105" customWidth="1"/>
    <col min="7974" max="8193" width="9.140625" style="105"/>
    <col min="8194" max="8194" width="0" style="105" hidden="1" customWidth="1"/>
    <col min="8195" max="8195" width="6" style="105" customWidth="1"/>
    <col min="8196" max="8225" width="2.7109375" style="105" customWidth="1"/>
    <col min="8226" max="8226" width="11.7109375" style="105" customWidth="1"/>
    <col min="8227" max="8229" width="10.7109375" style="105" customWidth="1"/>
    <col min="8230" max="8449" width="9.140625" style="105"/>
    <col min="8450" max="8450" width="0" style="105" hidden="1" customWidth="1"/>
    <col min="8451" max="8451" width="6" style="105" customWidth="1"/>
    <col min="8452" max="8481" width="2.7109375" style="105" customWidth="1"/>
    <col min="8482" max="8482" width="11.7109375" style="105" customWidth="1"/>
    <col min="8483" max="8485" width="10.7109375" style="105" customWidth="1"/>
    <col min="8486" max="8705" width="9.140625" style="105"/>
    <col min="8706" max="8706" width="0" style="105" hidden="1" customWidth="1"/>
    <col min="8707" max="8707" width="6" style="105" customWidth="1"/>
    <col min="8708" max="8737" width="2.7109375" style="105" customWidth="1"/>
    <col min="8738" max="8738" width="11.7109375" style="105" customWidth="1"/>
    <col min="8739" max="8741" width="10.7109375" style="105" customWidth="1"/>
    <col min="8742" max="8961" width="9.140625" style="105"/>
    <col min="8962" max="8962" width="0" style="105" hidden="1" customWidth="1"/>
    <col min="8963" max="8963" width="6" style="105" customWidth="1"/>
    <col min="8964" max="8993" width="2.7109375" style="105" customWidth="1"/>
    <col min="8994" max="8994" width="11.7109375" style="105" customWidth="1"/>
    <col min="8995" max="8997" width="10.7109375" style="105" customWidth="1"/>
    <col min="8998" max="9217" width="9.140625" style="105"/>
    <col min="9218" max="9218" width="0" style="105" hidden="1" customWidth="1"/>
    <col min="9219" max="9219" width="6" style="105" customWidth="1"/>
    <col min="9220" max="9249" width="2.7109375" style="105" customWidth="1"/>
    <col min="9250" max="9250" width="11.7109375" style="105" customWidth="1"/>
    <col min="9251" max="9253" width="10.7109375" style="105" customWidth="1"/>
    <col min="9254" max="9473" width="9.140625" style="105"/>
    <col min="9474" max="9474" width="0" style="105" hidden="1" customWidth="1"/>
    <col min="9475" max="9475" width="6" style="105" customWidth="1"/>
    <col min="9476" max="9505" width="2.7109375" style="105" customWidth="1"/>
    <col min="9506" max="9506" width="11.7109375" style="105" customWidth="1"/>
    <col min="9507" max="9509" width="10.7109375" style="105" customWidth="1"/>
    <col min="9510" max="9729" width="9.140625" style="105"/>
    <col min="9730" max="9730" width="0" style="105" hidden="1" customWidth="1"/>
    <col min="9731" max="9731" width="6" style="105" customWidth="1"/>
    <col min="9732" max="9761" width="2.7109375" style="105" customWidth="1"/>
    <col min="9762" max="9762" width="11.7109375" style="105" customWidth="1"/>
    <col min="9763" max="9765" width="10.7109375" style="105" customWidth="1"/>
    <col min="9766" max="9985" width="9.140625" style="105"/>
    <col min="9986" max="9986" width="0" style="105" hidden="1" customWidth="1"/>
    <col min="9987" max="9987" width="6" style="105" customWidth="1"/>
    <col min="9988" max="10017" width="2.7109375" style="105" customWidth="1"/>
    <col min="10018" max="10018" width="11.7109375" style="105" customWidth="1"/>
    <col min="10019" max="10021" width="10.7109375" style="105" customWidth="1"/>
    <col min="10022" max="10241" width="9.140625" style="105"/>
    <col min="10242" max="10242" width="0" style="105" hidden="1" customWidth="1"/>
    <col min="10243" max="10243" width="6" style="105" customWidth="1"/>
    <col min="10244" max="10273" width="2.7109375" style="105" customWidth="1"/>
    <col min="10274" max="10274" width="11.7109375" style="105" customWidth="1"/>
    <col min="10275" max="10277" width="10.7109375" style="105" customWidth="1"/>
    <col min="10278" max="10497" width="9.140625" style="105"/>
    <col min="10498" max="10498" width="0" style="105" hidden="1" customWidth="1"/>
    <col min="10499" max="10499" width="6" style="105" customWidth="1"/>
    <col min="10500" max="10529" width="2.7109375" style="105" customWidth="1"/>
    <col min="10530" max="10530" width="11.7109375" style="105" customWidth="1"/>
    <col min="10531" max="10533" width="10.7109375" style="105" customWidth="1"/>
    <col min="10534" max="10753" width="9.140625" style="105"/>
    <col min="10754" max="10754" width="0" style="105" hidden="1" customWidth="1"/>
    <col min="10755" max="10755" width="6" style="105" customWidth="1"/>
    <col min="10756" max="10785" width="2.7109375" style="105" customWidth="1"/>
    <col min="10786" max="10786" width="11.7109375" style="105" customWidth="1"/>
    <col min="10787" max="10789" width="10.7109375" style="105" customWidth="1"/>
    <col min="10790" max="11009" width="9.140625" style="105"/>
    <col min="11010" max="11010" width="0" style="105" hidden="1" customWidth="1"/>
    <col min="11011" max="11011" width="6" style="105" customWidth="1"/>
    <col min="11012" max="11041" width="2.7109375" style="105" customWidth="1"/>
    <col min="11042" max="11042" width="11.7109375" style="105" customWidth="1"/>
    <col min="11043" max="11045" width="10.7109375" style="105" customWidth="1"/>
    <col min="11046" max="11265" width="9.140625" style="105"/>
    <col min="11266" max="11266" width="0" style="105" hidden="1" customWidth="1"/>
    <col min="11267" max="11267" width="6" style="105" customWidth="1"/>
    <col min="11268" max="11297" width="2.7109375" style="105" customWidth="1"/>
    <col min="11298" max="11298" width="11.7109375" style="105" customWidth="1"/>
    <col min="11299" max="11301" width="10.7109375" style="105" customWidth="1"/>
    <col min="11302" max="11521" width="9.140625" style="105"/>
    <col min="11522" max="11522" width="0" style="105" hidden="1" customWidth="1"/>
    <col min="11523" max="11523" width="6" style="105" customWidth="1"/>
    <col min="11524" max="11553" width="2.7109375" style="105" customWidth="1"/>
    <col min="11554" max="11554" width="11.7109375" style="105" customWidth="1"/>
    <col min="11555" max="11557" width="10.7109375" style="105" customWidth="1"/>
    <col min="11558" max="11777" width="9.140625" style="105"/>
    <col min="11778" max="11778" width="0" style="105" hidden="1" customWidth="1"/>
    <col min="11779" max="11779" width="6" style="105" customWidth="1"/>
    <col min="11780" max="11809" width="2.7109375" style="105" customWidth="1"/>
    <col min="11810" max="11810" width="11.7109375" style="105" customWidth="1"/>
    <col min="11811" max="11813" width="10.7109375" style="105" customWidth="1"/>
    <col min="11814" max="12033" width="9.140625" style="105"/>
    <col min="12034" max="12034" width="0" style="105" hidden="1" customWidth="1"/>
    <col min="12035" max="12035" width="6" style="105" customWidth="1"/>
    <col min="12036" max="12065" width="2.7109375" style="105" customWidth="1"/>
    <col min="12066" max="12066" width="11.7109375" style="105" customWidth="1"/>
    <col min="12067" max="12069" width="10.7109375" style="105" customWidth="1"/>
    <col min="12070" max="12289" width="9.140625" style="105"/>
    <col min="12290" max="12290" width="0" style="105" hidden="1" customWidth="1"/>
    <col min="12291" max="12291" width="6" style="105" customWidth="1"/>
    <col min="12292" max="12321" width="2.7109375" style="105" customWidth="1"/>
    <col min="12322" max="12322" width="11.7109375" style="105" customWidth="1"/>
    <col min="12323" max="12325" width="10.7109375" style="105" customWidth="1"/>
    <col min="12326" max="12545" width="9.140625" style="105"/>
    <col min="12546" max="12546" width="0" style="105" hidden="1" customWidth="1"/>
    <col min="12547" max="12547" width="6" style="105" customWidth="1"/>
    <col min="12548" max="12577" width="2.7109375" style="105" customWidth="1"/>
    <col min="12578" max="12578" width="11.7109375" style="105" customWidth="1"/>
    <col min="12579" max="12581" width="10.7109375" style="105" customWidth="1"/>
    <col min="12582" max="12801" width="9.140625" style="105"/>
    <col min="12802" max="12802" width="0" style="105" hidden="1" customWidth="1"/>
    <col min="12803" max="12803" width="6" style="105" customWidth="1"/>
    <col min="12804" max="12833" width="2.7109375" style="105" customWidth="1"/>
    <col min="12834" max="12834" width="11.7109375" style="105" customWidth="1"/>
    <col min="12835" max="12837" width="10.7109375" style="105" customWidth="1"/>
    <col min="12838" max="13057" width="9.140625" style="105"/>
    <col min="13058" max="13058" width="0" style="105" hidden="1" customWidth="1"/>
    <col min="13059" max="13059" width="6" style="105" customWidth="1"/>
    <col min="13060" max="13089" width="2.7109375" style="105" customWidth="1"/>
    <col min="13090" max="13090" width="11.7109375" style="105" customWidth="1"/>
    <col min="13091" max="13093" width="10.7109375" style="105" customWidth="1"/>
    <col min="13094" max="13313" width="9.140625" style="105"/>
    <col min="13314" max="13314" width="0" style="105" hidden="1" customWidth="1"/>
    <col min="13315" max="13315" width="6" style="105" customWidth="1"/>
    <col min="13316" max="13345" width="2.7109375" style="105" customWidth="1"/>
    <col min="13346" max="13346" width="11.7109375" style="105" customWidth="1"/>
    <col min="13347" max="13349" width="10.7109375" style="105" customWidth="1"/>
    <col min="13350" max="13569" width="9.140625" style="105"/>
    <col min="13570" max="13570" width="0" style="105" hidden="1" customWidth="1"/>
    <col min="13571" max="13571" width="6" style="105" customWidth="1"/>
    <col min="13572" max="13601" width="2.7109375" style="105" customWidth="1"/>
    <col min="13602" max="13602" width="11.7109375" style="105" customWidth="1"/>
    <col min="13603" max="13605" width="10.7109375" style="105" customWidth="1"/>
    <col min="13606" max="13825" width="9.140625" style="105"/>
    <col min="13826" max="13826" width="0" style="105" hidden="1" customWidth="1"/>
    <col min="13827" max="13827" width="6" style="105" customWidth="1"/>
    <col min="13828" max="13857" width="2.7109375" style="105" customWidth="1"/>
    <col min="13858" max="13858" width="11.7109375" style="105" customWidth="1"/>
    <col min="13859" max="13861" width="10.7109375" style="105" customWidth="1"/>
    <col min="13862" max="14081" width="9.140625" style="105"/>
    <col min="14082" max="14082" width="0" style="105" hidden="1" customWidth="1"/>
    <col min="14083" max="14083" width="6" style="105" customWidth="1"/>
    <col min="14084" max="14113" width="2.7109375" style="105" customWidth="1"/>
    <col min="14114" max="14114" width="11.7109375" style="105" customWidth="1"/>
    <col min="14115" max="14117" width="10.7109375" style="105" customWidth="1"/>
    <col min="14118" max="14337" width="9.140625" style="105"/>
    <col min="14338" max="14338" width="0" style="105" hidden="1" customWidth="1"/>
    <col min="14339" max="14339" width="6" style="105" customWidth="1"/>
    <col min="14340" max="14369" width="2.7109375" style="105" customWidth="1"/>
    <col min="14370" max="14370" width="11.7109375" style="105" customWidth="1"/>
    <col min="14371" max="14373" width="10.7109375" style="105" customWidth="1"/>
    <col min="14374" max="14593" width="9.140625" style="105"/>
    <col min="14594" max="14594" width="0" style="105" hidden="1" customWidth="1"/>
    <col min="14595" max="14595" width="6" style="105" customWidth="1"/>
    <col min="14596" max="14625" width="2.7109375" style="105" customWidth="1"/>
    <col min="14626" max="14626" width="11.7109375" style="105" customWidth="1"/>
    <col min="14627" max="14629" width="10.7109375" style="105" customWidth="1"/>
    <col min="14630" max="14849" width="9.140625" style="105"/>
    <col min="14850" max="14850" width="0" style="105" hidden="1" customWidth="1"/>
    <col min="14851" max="14851" width="6" style="105" customWidth="1"/>
    <col min="14852" max="14881" width="2.7109375" style="105" customWidth="1"/>
    <col min="14882" max="14882" width="11.7109375" style="105" customWidth="1"/>
    <col min="14883" max="14885" width="10.7109375" style="105" customWidth="1"/>
    <col min="14886" max="15105" width="9.140625" style="105"/>
    <col min="15106" max="15106" width="0" style="105" hidden="1" customWidth="1"/>
    <col min="15107" max="15107" width="6" style="105" customWidth="1"/>
    <col min="15108" max="15137" width="2.7109375" style="105" customWidth="1"/>
    <col min="15138" max="15138" width="11.7109375" style="105" customWidth="1"/>
    <col min="15139" max="15141" width="10.7109375" style="105" customWidth="1"/>
    <col min="15142" max="15361" width="9.140625" style="105"/>
    <col min="15362" max="15362" width="0" style="105" hidden="1" customWidth="1"/>
    <col min="15363" max="15363" width="6" style="105" customWidth="1"/>
    <col min="15364" max="15393" width="2.7109375" style="105" customWidth="1"/>
    <col min="15394" max="15394" width="11.7109375" style="105" customWidth="1"/>
    <col min="15395" max="15397" width="10.7109375" style="105" customWidth="1"/>
    <col min="15398" max="15617" width="9.140625" style="105"/>
    <col min="15618" max="15618" width="0" style="105" hidden="1" customWidth="1"/>
    <col min="15619" max="15619" width="6" style="105" customWidth="1"/>
    <col min="15620" max="15649" width="2.7109375" style="105" customWidth="1"/>
    <col min="15650" max="15650" width="11.7109375" style="105" customWidth="1"/>
    <col min="15651" max="15653" width="10.7109375" style="105" customWidth="1"/>
    <col min="15654" max="15873" width="9.140625" style="105"/>
    <col min="15874" max="15874" width="0" style="105" hidden="1" customWidth="1"/>
    <col min="15875" max="15875" width="6" style="105" customWidth="1"/>
    <col min="15876" max="15905" width="2.7109375" style="105" customWidth="1"/>
    <col min="15906" max="15906" width="11.7109375" style="105" customWidth="1"/>
    <col min="15907" max="15909" width="10.7109375" style="105" customWidth="1"/>
    <col min="15910" max="16129" width="9.140625" style="105"/>
    <col min="16130" max="16130" width="0" style="105" hidden="1" customWidth="1"/>
    <col min="16131" max="16131" width="6" style="105" customWidth="1"/>
    <col min="16132" max="16161" width="2.7109375" style="105" customWidth="1"/>
    <col min="16162" max="16162" width="11.7109375" style="105" customWidth="1"/>
    <col min="16163" max="16165" width="10.7109375" style="105" customWidth="1"/>
    <col min="16166" max="16384" width="9.140625" style="105"/>
  </cols>
  <sheetData>
    <row r="1" spans="1:37" ht="20.25" customHeight="1" x14ac:dyDescent="0.2">
      <c r="A1" s="270" t="s">
        <v>213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</row>
    <row r="2" spans="1:37" ht="20.25" customHeight="1" x14ac:dyDescent="0.2">
      <c r="A2" s="256"/>
      <c r="B2" s="272" t="s">
        <v>214</v>
      </c>
      <c r="C2" s="272"/>
      <c r="D2" s="272"/>
      <c r="E2" s="272"/>
      <c r="F2" s="272"/>
      <c r="G2" s="272"/>
      <c r="H2" s="273"/>
      <c r="I2" s="272" t="s">
        <v>215</v>
      </c>
      <c r="J2" s="272"/>
      <c r="K2" s="272"/>
      <c r="L2" s="272"/>
      <c r="M2" s="272"/>
      <c r="N2" s="272"/>
      <c r="O2" s="273"/>
      <c r="P2" s="273" t="s">
        <v>216</v>
      </c>
      <c r="Q2" s="273"/>
      <c r="R2" s="273"/>
      <c r="S2" s="273"/>
      <c r="T2" s="274" t="s">
        <v>217</v>
      </c>
      <c r="U2" s="257"/>
      <c r="V2" s="257"/>
      <c r="W2" s="257"/>
      <c r="X2" s="274" t="s">
        <v>218</v>
      </c>
      <c r="Y2" s="257"/>
      <c r="Z2" s="257"/>
      <c r="AA2" s="257"/>
      <c r="AB2" s="257"/>
      <c r="AC2" s="257"/>
      <c r="AD2" s="273" t="s">
        <v>219</v>
      </c>
      <c r="AE2" s="257"/>
      <c r="AF2" s="257"/>
      <c r="AG2" s="257"/>
    </row>
    <row r="3" spans="1:37" ht="20.25" customHeight="1" x14ac:dyDescent="0.2">
      <c r="A3" s="256"/>
      <c r="B3" s="106"/>
      <c r="C3" s="107"/>
      <c r="D3" s="106"/>
      <c r="E3" s="106"/>
      <c r="F3" s="106"/>
      <c r="G3" s="106"/>
      <c r="H3" s="257"/>
      <c r="I3" s="106"/>
      <c r="J3" s="107"/>
      <c r="K3" s="106"/>
      <c r="L3" s="106"/>
      <c r="M3" s="106"/>
      <c r="N3" s="106"/>
      <c r="O3" s="257"/>
      <c r="P3" s="106"/>
      <c r="Q3" s="107"/>
      <c r="R3" s="106"/>
      <c r="S3" s="106"/>
      <c r="U3" s="106"/>
      <c r="V3" s="107"/>
      <c r="Y3" s="106"/>
      <c r="Z3" s="107"/>
      <c r="AA3" s="106"/>
      <c r="AB3" s="106"/>
      <c r="AC3" s="108"/>
      <c r="AD3" s="106"/>
      <c r="AE3" s="107"/>
      <c r="AF3" s="106"/>
      <c r="AG3" s="109"/>
    </row>
    <row r="4" spans="1:37" ht="20.25" customHeight="1" x14ac:dyDescent="0.2">
      <c r="A4" s="256"/>
      <c r="B4" s="275" t="s">
        <v>220</v>
      </c>
      <c r="C4" s="275"/>
      <c r="D4" s="275"/>
      <c r="E4" s="275"/>
      <c r="F4" s="275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76"/>
      <c r="Z4" s="276"/>
      <c r="AA4" s="276"/>
      <c r="AB4" s="276"/>
      <c r="AC4" s="276"/>
      <c r="AD4" s="276"/>
      <c r="AE4" s="276"/>
      <c r="AF4" s="276"/>
      <c r="AG4" s="276"/>
    </row>
    <row r="5" spans="1:37" ht="20.25" customHeight="1" x14ac:dyDescent="0.2">
      <c r="A5" s="256"/>
      <c r="B5" s="277" t="s">
        <v>221</v>
      </c>
      <c r="C5" s="277"/>
      <c r="D5" s="275"/>
      <c r="E5" s="273" t="s">
        <v>222</v>
      </c>
      <c r="F5" s="273"/>
      <c r="G5" s="273"/>
      <c r="H5" s="273"/>
      <c r="I5" s="278"/>
      <c r="J5" s="279" t="s">
        <v>223</v>
      </c>
      <c r="K5" s="280"/>
      <c r="L5" s="281"/>
      <c r="M5" s="282" t="s">
        <v>224</v>
      </c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1:37" ht="20.25" customHeight="1" x14ac:dyDescent="0.2">
      <c r="A6" s="256"/>
      <c r="B6" s="110">
        <v>0</v>
      </c>
      <c r="C6" s="111">
        <v>1</v>
      </c>
      <c r="D6" s="275"/>
      <c r="E6" s="112">
        <v>2</v>
      </c>
      <c r="F6" s="112">
        <v>0</v>
      </c>
      <c r="G6" s="112">
        <v>1</v>
      </c>
      <c r="H6" s="112">
        <v>9</v>
      </c>
      <c r="I6" s="257"/>
      <c r="J6" s="113"/>
      <c r="K6" s="106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7"/>
      <c r="AD6" s="257"/>
      <c r="AE6" s="257"/>
      <c r="AF6" s="257"/>
      <c r="AG6" s="257"/>
    </row>
    <row r="7" spans="1:37" ht="20.25" customHeight="1" x14ac:dyDescent="0.2">
      <c r="A7" s="256"/>
      <c r="B7" s="257"/>
      <c r="C7" s="257"/>
      <c r="D7" s="257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1:37" ht="20.25" customHeight="1" x14ac:dyDescent="0.2">
      <c r="A8" s="258" t="s">
        <v>225</v>
      </c>
      <c r="B8" s="259"/>
      <c r="C8" s="259"/>
      <c r="D8" s="259"/>
      <c r="E8" s="259"/>
      <c r="F8" s="259"/>
      <c r="G8" s="259"/>
      <c r="H8" s="259"/>
      <c r="I8" s="259"/>
      <c r="J8" s="259"/>
      <c r="K8" s="259"/>
      <c r="L8" s="259"/>
      <c r="M8" s="259"/>
      <c r="N8" s="259"/>
      <c r="O8" s="259"/>
      <c r="P8" s="259"/>
      <c r="Q8" s="259"/>
      <c r="R8" s="259"/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  <c r="AH8" s="259"/>
      <c r="AI8" s="259"/>
      <c r="AJ8" s="259"/>
      <c r="AK8" s="259"/>
    </row>
    <row r="9" spans="1:37" ht="81" customHeight="1" x14ac:dyDescent="0.2">
      <c r="A9" s="260" t="s">
        <v>226</v>
      </c>
      <c r="B9" s="261"/>
      <c r="C9" s="262" t="s">
        <v>227</v>
      </c>
      <c r="D9" s="263"/>
      <c r="E9" s="263"/>
      <c r="F9" s="263"/>
      <c r="G9" s="263"/>
      <c r="H9" s="263"/>
      <c r="I9" s="263"/>
      <c r="J9" s="263"/>
      <c r="K9" s="263"/>
      <c r="L9" s="263"/>
      <c r="M9" s="263"/>
      <c r="N9" s="263"/>
      <c r="O9" s="263"/>
      <c r="P9" s="263"/>
      <c r="Q9" s="263"/>
      <c r="R9" s="263"/>
      <c r="S9" s="263"/>
      <c r="T9" s="263"/>
      <c r="U9" s="263"/>
      <c r="V9" s="263"/>
      <c r="W9" s="263"/>
      <c r="X9" s="263"/>
      <c r="Y9" s="263"/>
      <c r="Z9" s="263"/>
      <c r="AA9" s="263"/>
      <c r="AB9" s="263"/>
      <c r="AC9" s="264" t="s">
        <v>228</v>
      </c>
      <c r="AD9" s="263"/>
      <c r="AE9" s="263"/>
      <c r="AF9" s="263"/>
      <c r="AG9" s="114" t="s">
        <v>569</v>
      </c>
      <c r="AH9" s="114" t="s">
        <v>570</v>
      </c>
      <c r="AI9" s="114" t="s">
        <v>229</v>
      </c>
      <c r="AJ9" s="114" t="s">
        <v>230</v>
      </c>
      <c r="AK9" s="115" t="s">
        <v>231</v>
      </c>
    </row>
    <row r="10" spans="1:37" ht="20.25" customHeight="1" x14ac:dyDescent="0.2">
      <c r="A10" s="265" t="s">
        <v>232</v>
      </c>
      <c r="B10" s="266"/>
      <c r="C10" s="267" t="s">
        <v>233</v>
      </c>
      <c r="D10" s="268"/>
      <c r="E10" s="268"/>
      <c r="F10" s="268"/>
      <c r="G10" s="268"/>
      <c r="H10" s="268"/>
      <c r="I10" s="268"/>
      <c r="J10" s="268"/>
      <c r="K10" s="268"/>
      <c r="L10" s="268"/>
      <c r="M10" s="268"/>
      <c r="N10" s="268"/>
      <c r="O10" s="268"/>
      <c r="P10" s="268"/>
      <c r="Q10" s="268"/>
      <c r="R10" s="268"/>
      <c r="S10" s="268"/>
      <c r="T10" s="268"/>
      <c r="U10" s="268"/>
      <c r="V10" s="268"/>
      <c r="W10" s="268"/>
      <c r="X10" s="268"/>
      <c r="Y10" s="268"/>
      <c r="Z10" s="268"/>
      <c r="AA10" s="268"/>
      <c r="AB10" s="268"/>
      <c r="AC10" s="267" t="s">
        <v>234</v>
      </c>
      <c r="AD10" s="268"/>
      <c r="AE10" s="268"/>
      <c r="AF10" s="269"/>
      <c r="AG10" s="116" t="s">
        <v>235</v>
      </c>
      <c r="AH10" s="116" t="s">
        <v>236</v>
      </c>
      <c r="AI10" s="117" t="s">
        <v>237</v>
      </c>
      <c r="AJ10" s="117" t="s">
        <v>238</v>
      </c>
      <c r="AK10" s="117" t="s">
        <v>239</v>
      </c>
    </row>
    <row r="11" spans="1:37" ht="20.25" customHeight="1" x14ac:dyDescent="0.2">
      <c r="A11" s="118"/>
      <c r="B11" s="119"/>
      <c r="C11" s="190" t="s">
        <v>240</v>
      </c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191"/>
      <c r="U11" s="191"/>
      <c r="V11" s="191"/>
      <c r="W11" s="191"/>
      <c r="X11" s="191"/>
      <c r="Y11" s="191"/>
      <c r="Z11" s="191"/>
      <c r="AA11" s="191"/>
      <c r="AB11" s="192"/>
      <c r="AC11" s="120"/>
      <c r="AD11" s="121"/>
      <c r="AE11" s="121"/>
      <c r="AF11" s="122"/>
      <c r="AG11" s="123"/>
      <c r="AH11" s="123">
        <v>10135925</v>
      </c>
      <c r="AI11" s="123">
        <v>438750</v>
      </c>
      <c r="AJ11" s="123"/>
      <c r="AK11" s="124">
        <f t="shared" ref="AK11:AK46" si="0">SUM(AG11:AI11)</f>
        <v>10574675</v>
      </c>
    </row>
    <row r="12" spans="1:37" ht="20.25" customHeight="1" x14ac:dyDescent="0.2">
      <c r="A12" s="118"/>
      <c r="B12" s="119"/>
      <c r="C12" s="190" t="s">
        <v>241</v>
      </c>
      <c r="D12" s="191"/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1"/>
      <c r="P12" s="191"/>
      <c r="Q12" s="191"/>
      <c r="R12" s="191"/>
      <c r="S12" s="191"/>
      <c r="T12" s="191"/>
      <c r="U12" s="191"/>
      <c r="V12" s="191"/>
      <c r="W12" s="191"/>
      <c r="X12" s="191"/>
      <c r="Y12" s="191"/>
      <c r="Z12" s="191"/>
      <c r="AA12" s="191"/>
      <c r="AB12" s="192"/>
      <c r="AC12" s="120"/>
      <c r="AD12" s="121"/>
      <c r="AE12" s="121"/>
      <c r="AF12" s="122"/>
      <c r="AG12" s="123"/>
      <c r="AH12" s="123"/>
      <c r="AI12" s="123"/>
      <c r="AJ12" s="123"/>
      <c r="AK12" s="124">
        <f t="shared" si="0"/>
        <v>0</v>
      </c>
    </row>
    <row r="13" spans="1:37" ht="20.25" customHeight="1" x14ac:dyDescent="0.2">
      <c r="A13" s="118"/>
      <c r="B13" s="119"/>
      <c r="C13" s="190" t="s">
        <v>242</v>
      </c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2"/>
      <c r="AC13" s="120"/>
      <c r="AD13" s="121"/>
      <c r="AE13" s="121"/>
      <c r="AF13" s="122"/>
      <c r="AG13" s="123"/>
      <c r="AH13" s="123"/>
      <c r="AI13" s="123"/>
      <c r="AJ13" s="123"/>
      <c r="AK13" s="124">
        <f t="shared" si="0"/>
        <v>0</v>
      </c>
    </row>
    <row r="14" spans="1:37" ht="20.25" customHeight="1" x14ac:dyDescent="0.2">
      <c r="A14" s="118"/>
      <c r="B14" s="119"/>
      <c r="C14" s="190" t="s">
        <v>243</v>
      </c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2"/>
      <c r="AC14" s="120"/>
      <c r="AD14" s="121"/>
      <c r="AE14" s="121"/>
      <c r="AF14" s="122"/>
      <c r="AG14" s="123"/>
      <c r="AH14" s="123">
        <v>876960</v>
      </c>
      <c r="AI14" s="123"/>
      <c r="AJ14" s="123"/>
      <c r="AK14" s="124">
        <f t="shared" si="0"/>
        <v>876960</v>
      </c>
    </row>
    <row r="15" spans="1:37" ht="20.25" customHeight="1" x14ac:dyDescent="0.2">
      <c r="A15" s="118"/>
      <c r="B15" s="119"/>
      <c r="C15" s="190" t="s">
        <v>244</v>
      </c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2"/>
      <c r="AC15" s="120"/>
      <c r="AD15" s="121"/>
      <c r="AE15" s="121"/>
      <c r="AF15" s="122"/>
      <c r="AG15" s="123"/>
      <c r="AH15" s="123"/>
      <c r="AI15" s="123">
        <v>0</v>
      </c>
      <c r="AJ15" s="123">
        <v>0</v>
      </c>
      <c r="AK15" s="124">
        <f t="shared" si="0"/>
        <v>0</v>
      </c>
    </row>
    <row r="16" spans="1:37" ht="20.25" customHeight="1" x14ac:dyDescent="0.2">
      <c r="A16" s="118"/>
      <c r="B16" s="119"/>
      <c r="C16" s="190" t="s">
        <v>245</v>
      </c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2"/>
      <c r="AC16" s="120"/>
      <c r="AD16" s="121"/>
      <c r="AE16" s="121"/>
      <c r="AF16" s="122"/>
      <c r="AG16" s="123"/>
      <c r="AH16" s="123"/>
      <c r="AI16" s="123"/>
      <c r="AJ16" s="123"/>
      <c r="AK16" s="124">
        <f t="shared" si="0"/>
        <v>0</v>
      </c>
    </row>
    <row r="17" spans="1:63" s="127" customFormat="1" ht="20.25" customHeight="1" x14ac:dyDescent="0.2">
      <c r="A17" s="180" t="s">
        <v>246</v>
      </c>
      <c r="B17" s="181"/>
      <c r="C17" s="253" t="s">
        <v>247</v>
      </c>
      <c r="D17" s="254"/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54"/>
      <c r="AC17" s="253" t="s">
        <v>248</v>
      </c>
      <c r="AD17" s="254"/>
      <c r="AE17" s="254"/>
      <c r="AF17" s="255"/>
      <c r="AG17" s="125">
        <f>SUM(AG11:AG16)</f>
        <v>0</v>
      </c>
      <c r="AH17" s="125">
        <f>SUM(AH11:AH16)</f>
        <v>11012885</v>
      </c>
      <c r="AI17" s="125">
        <f t="shared" ref="AI17:AJ17" si="1">SUM(AI11:AI16)</f>
        <v>438750</v>
      </c>
      <c r="AJ17" s="125">
        <f t="shared" si="1"/>
        <v>0</v>
      </c>
      <c r="AK17" s="126">
        <f>SUM(AG17:AJ17)</f>
        <v>11451635</v>
      </c>
    </row>
    <row r="18" spans="1:63" ht="20.25" customHeight="1" x14ac:dyDescent="0.2">
      <c r="A18" s="128"/>
      <c r="B18" s="129"/>
      <c r="C18" s="190" t="s">
        <v>249</v>
      </c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1"/>
      <c r="O18" s="191"/>
      <c r="P18" s="191"/>
      <c r="Q18" s="191"/>
      <c r="R18" s="191"/>
      <c r="S18" s="191"/>
      <c r="T18" s="191"/>
      <c r="U18" s="191"/>
      <c r="V18" s="191"/>
      <c r="W18" s="191"/>
      <c r="X18" s="191"/>
      <c r="Y18" s="191"/>
      <c r="Z18" s="191"/>
      <c r="AA18" s="191"/>
      <c r="AB18" s="192"/>
      <c r="AC18" s="130"/>
      <c r="AD18" s="131"/>
      <c r="AE18" s="131"/>
      <c r="AF18" s="132"/>
      <c r="AG18" s="133"/>
      <c r="AH18" s="133"/>
      <c r="AI18" s="133"/>
      <c r="AJ18" s="133"/>
      <c r="AK18" s="124">
        <f t="shared" si="0"/>
        <v>0</v>
      </c>
    </row>
    <row r="19" spans="1:63" s="127" customFormat="1" ht="20.25" customHeight="1" x14ac:dyDescent="0.2">
      <c r="A19" s="180" t="s">
        <v>250</v>
      </c>
      <c r="B19" s="181"/>
      <c r="C19" s="253" t="s">
        <v>251</v>
      </c>
      <c r="D19" s="254"/>
      <c r="E19" s="254"/>
      <c r="F19" s="254"/>
      <c r="G19" s="254"/>
      <c r="H19" s="254"/>
      <c r="I19" s="254"/>
      <c r="J19" s="254"/>
      <c r="K19" s="254"/>
      <c r="L19" s="254"/>
      <c r="M19" s="254"/>
      <c r="N19" s="254"/>
      <c r="O19" s="254"/>
      <c r="P19" s="254"/>
      <c r="Q19" s="254"/>
      <c r="R19" s="254"/>
      <c r="S19" s="254"/>
      <c r="T19" s="254"/>
      <c r="U19" s="254"/>
      <c r="V19" s="254"/>
      <c r="W19" s="254"/>
      <c r="X19" s="254"/>
      <c r="Y19" s="254"/>
      <c r="Z19" s="254"/>
      <c r="AA19" s="254"/>
      <c r="AB19" s="254"/>
      <c r="AC19" s="185" t="s">
        <v>252</v>
      </c>
      <c r="AD19" s="185"/>
      <c r="AE19" s="185"/>
      <c r="AF19" s="185"/>
      <c r="AG19" s="125">
        <f>SUM(AG18)</f>
        <v>0</v>
      </c>
      <c r="AH19" s="125">
        <f>SUM(AH18)</f>
        <v>0</v>
      </c>
      <c r="AI19" s="125">
        <f>SUM(AI18)</f>
        <v>0</v>
      </c>
      <c r="AJ19" s="125">
        <f>SUM(AJ18)</f>
        <v>0</v>
      </c>
      <c r="AK19" s="126">
        <f t="shared" si="0"/>
        <v>0</v>
      </c>
    </row>
    <row r="20" spans="1:63" ht="20.25" customHeight="1" x14ac:dyDescent="0.2">
      <c r="A20" s="128"/>
      <c r="B20" s="129"/>
      <c r="C20" s="190" t="s">
        <v>253</v>
      </c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91"/>
      <c r="T20" s="191"/>
      <c r="U20" s="191"/>
      <c r="V20" s="191"/>
      <c r="W20" s="191"/>
      <c r="X20" s="191"/>
      <c r="Y20" s="191"/>
      <c r="Z20" s="191"/>
      <c r="AA20" s="191"/>
      <c r="AB20" s="192"/>
      <c r="AC20" s="130"/>
      <c r="AD20" s="131"/>
      <c r="AE20" s="131"/>
      <c r="AF20" s="132"/>
      <c r="AG20" s="134"/>
      <c r="AH20" s="134"/>
      <c r="AI20" s="134"/>
      <c r="AJ20" s="134"/>
      <c r="AK20" s="124">
        <f t="shared" si="0"/>
        <v>0</v>
      </c>
      <c r="AL20" s="135"/>
      <c r="AM20" s="135"/>
      <c r="AN20" s="135"/>
      <c r="AO20" s="136"/>
      <c r="AP20" s="136"/>
      <c r="AQ20" s="136"/>
      <c r="AR20" s="136"/>
      <c r="AS20" s="136"/>
      <c r="AT20" s="136"/>
      <c r="AU20" s="136"/>
      <c r="AV20" s="136"/>
      <c r="AW20" s="136"/>
      <c r="AX20" s="136"/>
      <c r="AY20" s="136"/>
      <c r="AZ20" s="136"/>
      <c r="BA20" s="136"/>
      <c r="BB20" s="136"/>
      <c r="BC20" s="136"/>
      <c r="BD20" s="136"/>
      <c r="BE20" s="136"/>
      <c r="BF20" s="136"/>
      <c r="BG20" s="136"/>
      <c r="BH20" s="136"/>
      <c r="BI20" s="136"/>
      <c r="BJ20" s="136"/>
      <c r="BK20" s="136"/>
    </row>
    <row r="21" spans="1:63" s="127" customFormat="1" ht="20.25" customHeight="1" x14ac:dyDescent="0.2">
      <c r="A21" s="180" t="s">
        <v>254</v>
      </c>
      <c r="B21" s="181"/>
      <c r="C21" s="253" t="s">
        <v>255</v>
      </c>
      <c r="D21" s="254"/>
      <c r="E21" s="254"/>
      <c r="F21" s="254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54"/>
      <c r="Z21" s="254"/>
      <c r="AA21" s="254"/>
      <c r="AB21" s="254"/>
      <c r="AC21" s="185" t="s">
        <v>256</v>
      </c>
      <c r="AD21" s="185"/>
      <c r="AE21" s="185"/>
      <c r="AF21" s="185"/>
      <c r="AG21" s="125">
        <f>SUM(AG20)</f>
        <v>0</v>
      </c>
      <c r="AH21" s="125">
        <f>SUM(AH20)</f>
        <v>0</v>
      </c>
      <c r="AI21" s="125">
        <f>SUM(AI20)</f>
        <v>0</v>
      </c>
      <c r="AJ21" s="125">
        <f>SUM(AJ20)</f>
        <v>0</v>
      </c>
      <c r="AK21" s="126">
        <f t="shared" si="0"/>
        <v>0</v>
      </c>
    </row>
    <row r="22" spans="1:63" ht="20.25" customHeight="1" x14ac:dyDescent="0.2">
      <c r="A22" s="128"/>
      <c r="B22" s="129"/>
      <c r="C22" s="190" t="s">
        <v>257</v>
      </c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1"/>
      <c r="U22" s="191"/>
      <c r="V22" s="191"/>
      <c r="W22" s="191"/>
      <c r="X22" s="191"/>
      <c r="Y22" s="191"/>
      <c r="Z22" s="191"/>
      <c r="AA22" s="191"/>
      <c r="AB22" s="192"/>
      <c r="AC22" s="120"/>
      <c r="AD22" s="137"/>
      <c r="AE22" s="137"/>
      <c r="AF22" s="138"/>
      <c r="AG22" s="133"/>
      <c r="AH22" s="133"/>
      <c r="AI22" s="133"/>
      <c r="AJ22" s="133"/>
      <c r="AK22" s="124">
        <f t="shared" si="0"/>
        <v>0</v>
      </c>
    </row>
    <row r="23" spans="1:63" ht="20.25" customHeight="1" x14ac:dyDescent="0.2">
      <c r="A23" s="128"/>
      <c r="B23" s="129"/>
      <c r="C23" s="190" t="s">
        <v>258</v>
      </c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191"/>
      <c r="U23" s="191"/>
      <c r="V23" s="191"/>
      <c r="W23" s="191"/>
      <c r="X23" s="191"/>
      <c r="Y23" s="191"/>
      <c r="Z23" s="191"/>
      <c r="AA23" s="191"/>
      <c r="AB23" s="192"/>
      <c r="AC23" s="120"/>
      <c r="AD23" s="137"/>
      <c r="AE23" s="137"/>
      <c r="AF23" s="138"/>
      <c r="AG23" s="133"/>
      <c r="AH23" s="133"/>
      <c r="AI23" s="133"/>
      <c r="AJ23" s="133"/>
      <c r="AK23" s="124">
        <f t="shared" si="0"/>
        <v>0</v>
      </c>
    </row>
    <row r="24" spans="1:63" s="141" customFormat="1" ht="20.25" customHeight="1" x14ac:dyDescent="0.2">
      <c r="A24" s="180" t="s">
        <v>259</v>
      </c>
      <c r="B24" s="181"/>
      <c r="C24" s="244" t="s">
        <v>260</v>
      </c>
      <c r="D24" s="245"/>
      <c r="E24" s="245"/>
      <c r="F24" s="245"/>
      <c r="G24" s="245"/>
      <c r="H24" s="245"/>
      <c r="I24" s="245"/>
      <c r="J24" s="245"/>
      <c r="K24" s="245"/>
      <c r="L24" s="245"/>
      <c r="M24" s="245"/>
      <c r="N24" s="245"/>
      <c r="O24" s="245"/>
      <c r="P24" s="245"/>
      <c r="Q24" s="245"/>
      <c r="R24" s="245"/>
      <c r="S24" s="245"/>
      <c r="T24" s="245"/>
      <c r="U24" s="245"/>
      <c r="V24" s="245"/>
      <c r="W24" s="245"/>
      <c r="X24" s="245"/>
      <c r="Y24" s="245"/>
      <c r="Z24" s="245"/>
      <c r="AA24" s="245"/>
      <c r="AB24" s="246"/>
      <c r="AC24" s="185" t="s">
        <v>261</v>
      </c>
      <c r="AD24" s="185"/>
      <c r="AE24" s="185"/>
      <c r="AF24" s="185"/>
      <c r="AG24" s="139">
        <f>SUM(AG22:AG23)</f>
        <v>0</v>
      </c>
      <c r="AH24" s="139">
        <f>SUM(AH22:AH23)</f>
        <v>0</v>
      </c>
      <c r="AI24" s="139">
        <f>SUM(AI22:AI23)</f>
        <v>0</v>
      </c>
      <c r="AJ24" s="139">
        <f>SUM(AJ22:AJ23)</f>
        <v>0</v>
      </c>
      <c r="AK24" s="140">
        <f t="shared" si="0"/>
        <v>0</v>
      </c>
    </row>
    <row r="25" spans="1:63" ht="20.25" customHeight="1" x14ac:dyDescent="0.2">
      <c r="A25" s="128"/>
      <c r="B25" s="129"/>
      <c r="C25" s="190" t="s">
        <v>262</v>
      </c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  <c r="R25" s="191"/>
      <c r="S25" s="191"/>
      <c r="T25" s="191"/>
      <c r="U25" s="191"/>
      <c r="V25" s="191"/>
      <c r="W25" s="191"/>
      <c r="X25" s="191"/>
      <c r="Y25" s="191"/>
      <c r="Z25" s="191"/>
      <c r="AA25" s="191"/>
      <c r="AB25" s="192"/>
      <c r="AC25" s="120"/>
      <c r="AD25" s="137"/>
      <c r="AE25" s="137"/>
      <c r="AF25" s="138"/>
      <c r="AG25" s="133"/>
      <c r="AH25" s="133"/>
      <c r="AI25" s="133"/>
      <c r="AJ25" s="133"/>
      <c r="AK25" s="124">
        <f t="shared" si="0"/>
        <v>0</v>
      </c>
    </row>
    <row r="26" spans="1:63" s="127" customFormat="1" ht="20.25" customHeight="1" x14ac:dyDescent="0.2">
      <c r="A26" s="180" t="s">
        <v>263</v>
      </c>
      <c r="B26" s="181"/>
      <c r="C26" s="244" t="s">
        <v>264</v>
      </c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5"/>
      <c r="W26" s="245"/>
      <c r="X26" s="245"/>
      <c r="Y26" s="245"/>
      <c r="Z26" s="245"/>
      <c r="AA26" s="245"/>
      <c r="AB26" s="246"/>
      <c r="AC26" s="185" t="s">
        <v>265</v>
      </c>
      <c r="AD26" s="185"/>
      <c r="AE26" s="185"/>
      <c r="AF26" s="185"/>
      <c r="AG26" s="125">
        <f>SUM(AG25)</f>
        <v>0</v>
      </c>
      <c r="AH26" s="125">
        <f>SUM(AH25)</f>
        <v>0</v>
      </c>
      <c r="AI26" s="125">
        <f>SUM(AI25)</f>
        <v>0</v>
      </c>
      <c r="AJ26" s="125">
        <f>SUM(AJ25)</f>
        <v>0</v>
      </c>
      <c r="AK26" s="126">
        <f t="shared" si="0"/>
        <v>0</v>
      </c>
    </row>
    <row r="27" spans="1:63" ht="20.25" customHeight="1" x14ac:dyDescent="0.2">
      <c r="A27" s="128"/>
      <c r="B27" s="129"/>
      <c r="C27" s="190" t="s">
        <v>266</v>
      </c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2"/>
      <c r="AC27" s="120"/>
      <c r="AD27" s="137"/>
      <c r="AE27" s="137"/>
      <c r="AF27" s="138"/>
      <c r="AG27" s="133"/>
      <c r="AH27" s="133">
        <v>0</v>
      </c>
      <c r="AI27" s="133"/>
      <c r="AJ27" s="133"/>
      <c r="AK27" s="124">
        <f t="shared" si="0"/>
        <v>0</v>
      </c>
    </row>
    <row r="28" spans="1:63" s="127" customFormat="1" ht="20.25" customHeight="1" x14ac:dyDescent="0.2">
      <c r="A28" s="180" t="s">
        <v>267</v>
      </c>
      <c r="B28" s="181"/>
      <c r="C28" s="244" t="s">
        <v>63</v>
      </c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6"/>
      <c r="AC28" s="185" t="s">
        <v>268</v>
      </c>
      <c r="AD28" s="185"/>
      <c r="AE28" s="185"/>
      <c r="AF28" s="185"/>
      <c r="AG28" s="125">
        <f>SUM(AG27)</f>
        <v>0</v>
      </c>
      <c r="AH28" s="125">
        <f>SUM(AH27)</f>
        <v>0</v>
      </c>
      <c r="AI28" s="125">
        <f>SUM(AI27)</f>
        <v>0</v>
      </c>
      <c r="AJ28" s="125">
        <f>SUM(AJ27)</f>
        <v>0</v>
      </c>
      <c r="AK28" s="126">
        <f t="shared" si="0"/>
        <v>0</v>
      </c>
    </row>
    <row r="29" spans="1:63" ht="20.25" customHeight="1" x14ac:dyDescent="0.2">
      <c r="A29" s="128"/>
      <c r="B29" s="129"/>
      <c r="C29" s="190" t="s">
        <v>269</v>
      </c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2"/>
      <c r="AC29" s="120"/>
      <c r="AD29" s="137"/>
      <c r="AE29" s="137"/>
      <c r="AF29" s="138"/>
      <c r="AG29" s="133"/>
      <c r="AH29" s="133"/>
      <c r="AI29" s="133"/>
      <c r="AJ29" s="133"/>
      <c r="AK29" s="124">
        <f t="shared" si="0"/>
        <v>0</v>
      </c>
    </row>
    <row r="30" spans="1:63" ht="20.25" customHeight="1" x14ac:dyDescent="0.2">
      <c r="A30" s="128"/>
      <c r="B30" s="129"/>
      <c r="C30" s="190" t="s">
        <v>270</v>
      </c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2"/>
      <c r="AC30" s="120"/>
      <c r="AD30" s="137"/>
      <c r="AE30" s="137"/>
      <c r="AF30" s="138"/>
      <c r="AG30" s="133"/>
      <c r="AH30" s="133"/>
      <c r="AI30" s="133"/>
      <c r="AJ30" s="133"/>
      <c r="AK30" s="124">
        <f t="shared" si="0"/>
        <v>0</v>
      </c>
    </row>
    <row r="31" spans="1:63" ht="20.25" customHeight="1" x14ac:dyDescent="0.2">
      <c r="A31" s="128"/>
      <c r="B31" s="129"/>
      <c r="C31" s="190" t="s">
        <v>271</v>
      </c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2"/>
      <c r="AC31" s="120"/>
      <c r="AD31" s="137"/>
      <c r="AE31" s="137"/>
      <c r="AF31" s="138"/>
      <c r="AG31" s="133"/>
      <c r="AH31" s="133">
        <v>0</v>
      </c>
      <c r="AI31" s="133">
        <v>0</v>
      </c>
      <c r="AJ31" s="133">
        <v>0</v>
      </c>
      <c r="AK31" s="124">
        <f t="shared" si="0"/>
        <v>0</v>
      </c>
    </row>
    <row r="32" spans="1:63" ht="20.25" customHeight="1" x14ac:dyDescent="0.2">
      <c r="A32" s="128"/>
      <c r="B32" s="129"/>
      <c r="C32" s="190" t="s">
        <v>272</v>
      </c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2"/>
      <c r="AC32" s="120"/>
      <c r="AD32" s="137"/>
      <c r="AE32" s="137"/>
      <c r="AF32" s="138"/>
      <c r="AG32" s="133"/>
      <c r="AH32" s="133">
        <v>446094</v>
      </c>
      <c r="AI32" s="133">
        <v>0</v>
      </c>
      <c r="AJ32" s="133">
        <v>0</v>
      </c>
      <c r="AK32" s="124">
        <f t="shared" si="0"/>
        <v>446094</v>
      </c>
    </row>
    <row r="33" spans="1:37" ht="20.25" customHeight="1" x14ac:dyDescent="0.2">
      <c r="A33" s="128"/>
      <c r="B33" s="129"/>
      <c r="C33" s="250" t="s">
        <v>273</v>
      </c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1"/>
      <c r="T33" s="251"/>
      <c r="U33" s="251"/>
      <c r="V33" s="251"/>
      <c r="W33" s="251"/>
      <c r="X33" s="251"/>
      <c r="Y33" s="251"/>
      <c r="Z33" s="251"/>
      <c r="AA33" s="251"/>
      <c r="AB33" s="252"/>
      <c r="AC33" s="120"/>
      <c r="AD33" s="137"/>
      <c r="AE33" s="137"/>
      <c r="AF33" s="138"/>
      <c r="AG33" s="133"/>
      <c r="AH33" s="133"/>
      <c r="AI33" s="133"/>
      <c r="AJ33" s="133"/>
      <c r="AK33" s="124">
        <f t="shared" si="0"/>
        <v>0</v>
      </c>
    </row>
    <row r="34" spans="1:37" ht="20.25" customHeight="1" x14ac:dyDescent="0.2">
      <c r="A34" s="128"/>
      <c r="B34" s="129"/>
      <c r="C34" s="190" t="s">
        <v>274</v>
      </c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2"/>
      <c r="AC34" s="120"/>
      <c r="AD34" s="137"/>
      <c r="AE34" s="137"/>
      <c r="AF34" s="138"/>
      <c r="AG34" s="133"/>
      <c r="AH34" s="133"/>
      <c r="AI34" s="133"/>
      <c r="AJ34" s="133"/>
      <c r="AK34" s="124">
        <f t="shared" si="0"/>
        <v>0</v>
      </c>
    </row>
    <row r="35" spans="1:37" ht="20.25" customHeight="1" x14ac:dyDescent="0.2">
      <c r="A35" s="128"/>
      <c r="B35" s="129"/>
      <c r="C35" s="190" t="s">
        <v>275</v>
      </c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1"/>
      <c r="T35" s="191"/>
      <c r="U35" s="191"/>
      <c r="V35" s="191"/>
      <c r="W35" s="191"/>
      <c r="X35" s="191"/>
      <c r="Y35" s="191"/>
      <c r="Z35" s="191"/>
      <c r="AA35" s="191"/>
      <c r="AB35" s="192"/>
      <c r="AC35" s="120"/>
      <c r="AD35" s="137"/>
      <c r="AE35" s="137"/>
      <c r="AF35" s="138"/>
      <c r="AG35" s="133"/>
      <c r="AH35" s="133">
        <v>0</v>
      </c>
      <c r="AI35" s="133"/>
      <c r="AJ35" s="133"/>
      <c r="AK35" s="124">
        <f t="shared" si="0"/>
        <v>0</v>
      </c>
    </row>
    <row r="36" spans="1:37" s="144" customFormat="1" ht="20.25" customHeight="1" x14ac:dyDescent="0.2">
      <c r="A36" s="180" t="s">
        <v>276</v>
      </c>
      <c r="B36" s="181"/>
      <c r="C36" s="244" t="s">
        <v>277</v>
      </c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5"/>
      <c r="T36" s="245"/>
      <c r="U36" s="245"/>
      <c r="V36" s="245"/>
      <c r="W36" s="245"/>
      <c r="X36" s="245"/>
      <c r="Y36" s="245"/>
      <c r="Z36" s="245"/>
      <c r="AA36" s="245"/>
      <c r="AB36" s="246"/>
      <c r="AC36" s="185" t="s">
        <v>278</v>
      </c>
      <c r="AD36" s="185"/>
      <c r="AE36" s="185"/>
      <c r="AF36" s="185"/>
      <c r="AG36" s="142">
        <f>SUM(AG29:AG35)</f>
        <v>0</v>
      </c>
      <c r="AH36" s="142">
        <f>SUM(AH29:AH35)</f>
        <v>446094</v>
      </c>
      <c r="AI36" s="142">
        <f t="shared" ref="AI36:AJ36" si="2">SUM(AI29:AI35)</f>
        <v>0</v>
      </c>
      <c r="AJ36" s="142">
        <f t="shared" si="2"/>
        <v>0</v>
      </c>
      <c r="AK36" s="143">
        <f>SUM(AG36:AJ36)</f>
        <v>446094</v>
      </c>
    </row>
    <row r="37" spans="1:37" ht="20.25" customHeight="1" x14ac:dyDescent="0.2">
      <c r="A37" s="145"/>
      <c r="B37" s="146"/>
      <c r="C37" s="190" t="s">
        <v>279</v>
      </c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2"/>
      <c r="AC37" s="147"/>
      <c r="AD37" s="148"/>
      <c r="AE37" s="148"/>
      <c r="AF37" s="149"/>
      <c r="AG37" s="133"/>
      <c r="AH37" s="133"/>
      <c r="AI37" s="133"/>
      <c r="AJ37" s="133"/>
      <c r="AK37" s="124">
        <f t="shared" si="0"/>
        <v>0</v>
      </c>
    </row>
    <row r="38" spans="1:37" s="127" customFormat="1" ht="20.25" customHeight="1" x14ac:dyDescent="0.2">
      <c r="A38" s="180" t="s">
        <v>280</v>
      </c>
      <c r="B38" s="181"/>
      <c r="C38" s="244" t="s">
        <v>281</v>
      </c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  <c r="X38" s="245"/>
      <c r="Y38" s="245"/>
      <c r="Z38" s="245"/>
      <c r="AA38" s="245"/>
      <c r="AB38" s="246"/>
      <c r="AC38" s="247" t="s">
        <v>282</v>
      </c>
      <c r="AD38" s="248"/>
      <c r="AE38" s="248"/>
      <c r="AF38" s="249"/>
      <c r="AG38" s="125">
        <f>SUM(AG37)</f>
        <v>0</v>
      </c>
      <c r="AH38" s="125">
        <f>SUM(AH37)</f>
        <v>0</v>
      </c>
      <c r="AI38" s="125">
        <f>SUM(AI37)</f>
        <v>0</v>
      </c>
      <c r="AJ38" s="125">
        <f>SUM(AJ37)</f>
        <v>0</v>
      </c>
      <c r="AK38" s="126">
        <f t="shared" si="0"/>
        <v>0</v>
      </c>
    </row>
    <row r="39" spans="1:37" s="127" customFormat="1" ht="20.25" customHeight="1" x14ac:dyDescent="0.2">
      <c r="A39" s="145"/>
      <c r="B39" s="146"/>
      <c r="C39" s="190" t="s">
        <v>283</v>
      </c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2"/>
      <c r="AC39" s="147"/>
      <c r="AD39" s="148"/>
      <c r="AE39" s="148"/>
      <c r="AF39" s="149"/>
      <c r="AG39" s="125"/>
      <c r="AH39" s="125">
        <v>70000</v>
      </c>
      <c r="AI39" s="125"/>
      <c r="AJ39" s="125"/>
      <c r="AK39" s="124">
        <f t="shared" si="0"/>
        <v>70000</v>
      </c>
    </row>
    <row r="40" spans="1:37" s="127" customFormat="1" ht="20.25" customHeight="1" x14ac:dyDescent="0.2">
      <c r="A40" s="180" t="s">
        <v>284</v>
      </c>
      <c r="B40" s="181"/>
      <c r="C40" s="226" t="s">
        <v>285</v>
      </c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8"/>
      <c r="AC40" s="185" t="s">
        <v>286</v>
      </c>
      <c r="AD40" s="185"/>
      <c r="AE40" s="185"/>
      <c r="AF40" s="185"/>
      <c r="AG40" s="125">
        <f>SUM(AG39)</f>
        <v>0</v>
      </c>
      <c r="AH40" s="125">
        <f>SUM(AH39)</f>
        <v>70000</v>
      </c>
      <c r="AI40" s="125">
        <f>SUM(AI39)</f>
        <v>0</v>
      </c>
      <c r="AJ40" s="125">
        <f>SUM(AJ39)</f>
        <v>0</v>
      </c>
      <c r="AK40" s="126">
        <f t="shared" si="0"/>
        <v>70000</v>
      </c>
    </row>
    <row r="41" spans="1:37" s="127" customFormat="1" ht="20.25" customHeight="1" x14ac:dyDescent="0.2">
      <c r="A41" s="145"/>
      <c r="B41" s="146"/>
      <c r="C41" s="190" t="s">
        <v>287</v>
      </c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2"/>
      <c r="AC41" s="147"/>
      <c r="AD41" s="148"/>
      <c r="AE41" s="148"/>
      <c r="AF41" s="149"/>
      <c r="AG41" s="125"/>
      <c r="AH41" s="125">
        <v>0</v>
      </c>
      <c r="AI41" s="125">
        <v>0</v>
      </c>
      <c r="AJ41" s="125">
        <v>0</v>
      </c>
      <c r="AK41" s="124">
        <f t="shared" si="0"/>
        <v>0</v>
      </c>
    </row>
    <row r="42" spans="1:37" s="127" customFormat="1" ht="20.25" customHeight="1" x14ac:dyDescent="0.2">
      <c r="A42" s="180" t="s">
        <v>288</v>
      </c>
      <c r="B42" s="181"/>
      <c r="C42" s="226" t="s">
        <v>289</v>
      </c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8"/>
      <c r="AC42" s="185" t="s">
        <v>290</v>
      </c>
      <c r="AD42" s="185"/>
      <c r="AE42" s="185"/>
      <c r="AF42" s="185"/>
      <c r="AG42" s="125">
        <f>SUM(AG41)</f>
        <v>0</v>
      </c>
      <c r="AH42" s="125">
        <f>SUM(AH41)</f>
        <v>0</v>
      </c>
      <c r="AI42" s="125">
        <f>SUM(AI41)</f>
        <v>0</v>
      </c>
      <c r="AJ42" s="125">
        <f>SUM(AJ41)</f>
        <v>0</v>
      </c>
      <c r="AK42" s="126">
        <f t="shared" si="0"/>
        <v>0</v>
      </c>
    </row>
    <row r="43" spans="1:37" s="127" customFormat="1" ht="20.25" customHeight="1" x14ac:dyDescent="0.2">
      <c r="A43" s="180" t="s">
        <v>291</v>
      </c>
      <c r="B43" s="181"/>
      <c r="C43" s="226" t="s">
        <v>292</v>
      </c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8"/>
      <c r="AC43" s="185" t="s">
        <v>293</v>
      </c>
      <c r="AD43" s="185"/>
      <c r="AE43" s="185"/>
      <c r="AF43" s="185"/>
      <c r="AG43" s="125"/>
      <c r="AH43" s="125"/>
      <c r="AI43" s="125"/>
      <c r="AJ43" s="125"/>
      <c r="AK43" s="126">
        <f t="shared" si="0"/>
        <v>0</v>
      </c>
    </row>
    <row r="44" spans="1:37" s="127" customFormat="1" ht="20.25" customHeight="1" x14ac:dyDescent="0.2">
      <c r="A44" s="180" t="s">
        <v>294</v>
      </c>
      <c r="B44" s="181"/>
      <c r="C44" s="226" t="s">
        <v>295</v>
      </c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8"/>
      <c r="AC44" s="185" t="s">
        <v>296</v>
      </c>
      <c r="AD44" s="185"/>
      <c r="AE44" s="185"/>
      <c r="AF44" s="185"/>
      <c r="AG44" s="125"/>
      <c r="AH44" s="125"/>
      <c r="AI44" s="125"/>
      <c r="AJ44" s="125"/>
      <c r="AK44" s="126">
        <f t="shared" si="0"/>
        <v>0</v>
      </c>
    </row>
    <row r="45" spans="1:37" s="127" customFormat="1" ht="20.25" customHeight="1" x14ac:dyDescent="0.2">
      <c r="A45" s="145"/>
      <c r="B45" s="146"/>
      <c r="C45" s="190" t="s">
        <v>297</v>
      </c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2"/>
      <c r="AC45" s="147"/>
      <c r="AD45" s="148"/>
      <c r="AE45" s="148"/>
      <c r="AF45" s="149"/>
      <c r="AG45" s="125"/>
      <c r="AH45" s="125"/>
      <c r="AI45" s="125"/>
      <c r="AJ45" s="125"/>
      <c r="AK45" s="124">
        <f t="shared" si="0"/>
        <v>0</v>
      </c>
    </row>
    <row r="46" spans="1:37" s="127" customFormat="1" ht="20.25" customHeight="1" x14ac:dyDescent="0.2">
      <c r="A46" s="180" t="s">
        <v>298</v>
      </c>
      <c r="B46" s="181"/>
      <c r="C46" s="226" t="s">
        <v>299</v>
      </c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8"/>
      <c r="AC46" s="185" t="s">
        <v>300</v>
      </c>
      <c r="AD46" s="185"/>
      <c r="AE46" s="185"/>
      <c r="AF46" s="185"/>
      <c r="AG46" s="125">
        <f>SUM(AG45)</f>
        <v>0</v>
      </c>
      <c r="AH46" s="125">
        <f>SUM(AH45)</f>
        <v>0</v>
      </c>
      <c r="AI46" s="125">
        <f>SUM(AI45)</f>
        <v>0</v>
      </c>
      <c r="AJ46" s="125">
        <f>SUM(AJ45)</f>
        <v>0</v>
      </c>
      <c r="AK46" s="126">
        <f t="shared" si="0"/>
        <v>0</v>
      </c>
    </row>
    <row r="47" spans="1:37" s="151" customFormat="1" ht="20.25" customHeight="1" x14ac:dyDescent="0.2">
      <c r="A47" s="172" t="s">
        <v>301</v>
      </c>
      <c r="B47" s="173"/>
      <c r="C47" s="241" t="s">
        <v>302</v>
      </c>
      <c r="D47" s="242"/>
      <c r="E47" s="242"/>
      <c r="F47" s="242"/>
      <c r="G47" s="242"/>
      <c r="H47" s="242"/>
      <c r="I47" s="242"/>
      <c r="J47" s="242"/>
      <c r="K47" s="242"/>
      <c r="L47" s="242"/>
      <c r="M47" s="242"/>
      <c r="N47" s="242"/>
      <c r="O47" s="242"/>
      <c r="P47" s="242"/>
      <c r="Q47" s="242"/>
      <c r="R47" s="242"/>
      <c r="S47" s="242"/>
      <c r="T47" s="242"/>
      <c r="U47" s="242"/>
      <c r="V47" s="242"/>
      <c r="W47" s="242"/>
      <c r="X47" s="242"/>
      <c r="Y47" s="242"/>
      <c r="Z47" s="242"/>
      <c r="AA47" s="242"/>
      <c r="AB47" s="243"/>
      <c r="AC47" s="189" t="s">
        <v>303</v>
      </c>
      <c r="AD47" s="189"/>
      <c r="AE47" s="189"/>
      <c r="AF47" s="189"/>
      <c r="AG47" s="150">
        <f>SUM(AG17+AG19+AG21+AG24+AG26+AG28+AG36+AG38+AG40+AG42+AG43+AG44+AG46)</f>
        <v>0</v>
      </c>
      <c r="AH47" s="150">
        <f>SUM(AH17+AH19+AH21+AH24+AH26+AH28+AH36+AH38+AH40+AH42+AH43+AH44+AH46)</f>
        <v>11528979</v>
      </c>
      <c r="AI47" s="150">
        <f t="shared" ref="AI47:AJ47" si="3">SUM(AI17+AI19+AI21+AI24+AI26+AI28+AI36+AI38+AI40+AI42+AI43+AI44+AI46)</f>
        <v>438750</v>
      </c>
      <c r="AJ47" s="150">
        <f t="shared" si="3"/>
        <v>0</v>
      </c>
      <c r="AK47" s="150">
        <f>SUM(AG46:AJ47)</f>
        <v>11967729</v>
      </c>
    </row>
    <row r="48" spans="1:37" s="151" customFormat="1" ht="20.25" customHeight="1" x14ac:dyDescent="0.2">
      <c r="A48" s="152"/>
      <c r="B48" s="153"/>
      <c r="C48" s="190" t="s">
        <v>304</v>
      </c>
      <c r="D48" s="191"/>
      <c r="E48" s="191"/>
      <c r="F48" s="191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2"/>
      <c r="AC48" s="147"/>
      <c r="AD48" s="148"/>
      <c r="AE48" s="148"/>
      <c r="AF48" s="149"/>
      <c r="AG48" s="150"/>
      <c r="AH48" s="150"/>
      <c r="AI48" s="150"/>
      <c r="AJ48" s="150"/>
      <c r="AK48" s="124">
        <f t="shared" ref="AK48:AK57" si="4">SUM(AG48:AI48)</f>
        <v>0</v>
      </c>
    </row>
    <row r="49" spans="1:37" s="151" customFormat="1" ht="20.25" customHeight="1" x14ac:dyDescent="0.2">
      <c r="A49" s="152"/>
      <c r="B49" s="153"/>
      <c r="C49" s="190" t="s">
        <v>305</v>
      </c>
      <c r="D49" s="191"/>
      <c r="E49" s="191"/>
      <c r="F49" s="191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2"/>
      <c r="AC49" s="147"/>
      <c r="AD49" s="148"/>
      <c r="AE49" s="148"/>
      <c r="AF49" s="149"/>
      <c r="AG49" s="150"/>
      <c r="AH49" s="150"/>
      <c r="AI49" s="150"/>
      <c r="AJ49" s="150"/>
      <c r="AK49" s="124">
        <f t="shared" si="4"/>
        <v>0</v>
      </c>
    </row>
    <row r="50" spans="1:37" s="127" customFormat="1" ht="20.25" customHeight="1" x14ac:dyDescent="0.2">
      <c r="A50" s="180" t="s">
        <v>306</v>
      </c>
      <c r="B50" s="181"/>
      <c r="C50" s="226" t="s">
        <v>307</v>
      </c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8"/>
      <c r="AC50" s="185" t="s">
        <v>308</v>
      </c>
      <c r="AD50" s="185"/>
      <c r="AE50" s="185"/>
      <c r="AF50" s="185"/>
      <c r="AG50" s="125">
        <f>SUM(AG48:AG49)</f>
        <v>0</v>
      </c>
      <c r="AH50" s="125">
        <f>SUM(AH48:AH49)</f>
        <v>0</v>
      </c>
      <c r="AI50" s="125">
        <f>SUM(AI48:AI49)</f>
        <v>0</v>
      </c>
      <c r="AJ50" s="125">
        <f>SUM(AJ48:AJ49)</f>
        <v>0</v>
      </c>
      <c r="AK50" s="126">
        <f t="shared" si="4"/>
        <v>0</v>
      </c>
    </row>
    <row r="51" spans="1:37" s="127" customFormat="1" ht="20.25" customHeight="1" x14ac:dyDescent="0.2">
      <c r="A51" s="145"/>
      <c r="B51" s="146"/>
      <c r="C51" s="190" t="s">
        <v>309</v>
      </c>
      <c r="D51" s="191"/>
      <c r="E51" s="191"/>
      <c r="F51" s="191"/>
      <c r="G51" s="191"/>
      <c r="H51" s="191"/>
      <c r="I51" s="191"/>
      <c r="J51" s="191"/>
      <c r="K51" s="191"/>
      <c r="L51" s="191"/>
      <c r="M51" s="191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2"/>
      <c r="AC51" s="147"/>
      <c r="AD51" s="148"/>
      <c r="AE51" s="148"/>
      <c r="AF51" s="149"/>
      <c r="AG51" s="125"/>
      <c r="AH51" s="125"/>
      <c r="AI51" s="125"/>
      <c r="AJ51" s="125">
        <v>0</v>
      </c>
      <c r="AK51" s="124">
        <f t="shared" si="4"/>
        <v>0</v>
      </c>
    </row>
    <row r="52" spans="1:37" s="127" customFormat="1" ht="20.25" customHeight="1" x14ac:dyDescent="0.2">
      <c r="A52" s="145"/>
      <c r="B52" s="146"/>
      <c r="C52" s="190" t="s">
        <v>310</v>
      </c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2"/>
      <c r="AC52" s="147"/>
      <c r="AD52" s="148"/>
      <c r="AE52" s="148"/>
      <c r="AF52" s="149"/>
      <c r="AG52" s="125"/>
      <c r="AH52" s="125">
        <v>0</v>
      </c>
      <c r="AI52" s="125"/>
      <c r="AJ52" s="125"/>
      <c r="AK52" s="124">
        <f t="shared" si="4"/>
        <v>0</v>
      </c>
    </row>
    <row r="53" spans="1:37" s="127" customFormat="1" x14ac:dyDescent="0.2">
      <c r="A53" s="180" t="s">
        <v>311</v>
      </c>
      <c r="B53" s="181"/>
      <c r="C53" s="226" t="s">
        <v>312</v>
      </c>
      <c r="D53" s="227"/>
      <c r="E53" s="227"/>
      <c r="F53" s="227"/>
      <c r="G53" s="227"/>
      <c r="H53" s="227"/>
      <c r="I53" s="227"/>
      <c r="J53" s="227"/>
      <c r="K53" s="227"/>
      <c r="L53" s="227"/>
      <c r="M53" s="227"/>
      <c r="N53" s="227"/>
      <c r="O53" s="227"/>
      <c r="P53" s="227"/>
      <c r="Q53" s="227"/>
      <c r="R53" s="227"/>
      <c r="S53" s="227"/>
      <c r="T53" s="227"/>
      <c r="U53" s="227"/>
      <c r="V53" s="227"/>
      <c r="W53" s="227"/>
      <c r="X53" s="227"/>
      <c r="Y53" s="227"/>
      <c r="Z53" s="227"/>
      <c r="AA53" s="227"/>
      <c r="AB53" s="228"/>
      <c r="AC53" s="185" t="s">
        <v>313</v>
      </c>
      <c r="AD53" s="185"/>
      <c r="AE53" s="185"/>
      <c r="AF53" s="185"/>
      <c r="AG53" s="125">
        <f>SUM(AG51:AG52)</f>
        <v>0</v>
      </c>
      <c r="AH53" s="125">
        <f>SUM(AH51:AH52)</f>
        <v>0</v>
      </c>
      <c r="AI53" s="125">
        <f>SUM(AI51:AI52)</f>
        <v>0</v>
      </c>
      <c r="AJ53" s="125">
        <f>SUM(AJ51:AJ52)</f>
        <v>0</v>
      </c>
      <c r="AK53" s="126">
        <f t="shared" si="4"/>
        <v>0</v>
      </c>
    </row>
    <row r="54" spans="1:37" s="127" customFormat="1" ht="20.25" customHeight="1" x14ac:dyDescent="0.2">
      <c r="A54" s="145"/>
      <c r="B54" s="146"/>
      <c r="C54" s="190" t="s">
        <v>314</v>
      </c>
      <c r="D54" s="191"/>
      <c r="E54" s="191"/>
      <c r="F54" s="191"/>
      <c r="G54" s="19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2"/>
      <c r="AC54" s="147"/>
      <c r="AD54" s="148"/>
      <c r="AE54" s="148"/>
      <c r="AF54" s="149"/>
      <c r="AG54" s="125"/>
      <c r="AH54" s="125"/>
      <c r="AI54" s="125"/>
      <c r="AJ54" s="125"/>
      <c r="AK54" s="124">
        <f t="shared" si="4"/>
        <v>0</v>
      </c>
    </row>
    <row r="55" spans="1:37" s="127" customFormat="1" ht="20.25" customHeight="1" x14ac:dyDescent="0.2">
      <c r="A55" s="145"/>
      <c r="B55" s="146"/>
      <c r="C55" s="190" t="s">
        <v>315</v>
      </c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2"/>
      <c r="AC55" s="147"/>
      <c r="AD55" s="148"/>
      <c r="AE55" s="148"/>
      <c r="AF55" s="149"/>
      <c r="AG55" s="125"/>
      <c r="AH55" s="125">
        <v>50000</v>
      </c>
      <c r="AI55" s="125">
        <v>0</v>
      </c>
      <c r="AJ55" s="125">
        <v>0</v>
      </c>
      <c r="AK55" s="124">
        <f t="shared" si="4"/>
        <v>50000</v>
      </c>
    </row>
    <row r="56" spans="1:37" s="127" customFormat="1" ht="20.25" customHeight="1" x14ac:dyDescent="0.2">
      <c r="A56" s="180" t="s">
        <v>316</v>
      </c>
      <c r="B56" s="181"/>
      <c r="C56" s="229" t="s">
        <v>317</v>
      </c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  <c r="O56" s="230"/>
      <c r="P56" s="230"/>
      <c r="Q56" s="230"/>
      <c r="R56" s="230"/>
      <c r="S56" s="230"/>
      <c r="T56" s="230"/>
      <c r="U56" s="230"/>
      <c r="V56" s="230"/>
      <c r="W56" s="230"/>
      <c r="X56" s="230"/>
      <c r="Y56" s="230"/>
      <c r="Z56" s="230"/>
      <c r="AA56" s="230"/>
      <c r="AB56" s="231"/>
      <c r="AC56" s="185" t="s">
        <v>318</v>
      </c>
      <c r="AD56" s="185"/>
      <c r="AE56" s="185"/>
      <c r="AF56" s="185"/>
      <c r="AG56" s="125">
        <f>SUM(AG54:AG55)</f>
        <v>0</v>
      </c>
      <c r="AH56" s="125">
        <f>SUM(AH54:AH55)</f>
        <v>50000</v>
      </c>
      <c r="AI56" s="125">
        <f>SUM(AI54:AI55)</f>
        <v>0</v>
      </c>
      <c r="AJ56" s="125">
        <f>SUM(AJ54:AJ55)</f>
        <v>0</v>
      </c>
      <c r="AK56" s="126">
        <f t="shared" si="4"/>
        <v>50000</v>
      </c>
    </row>
    <row r="57" spans="1:37" s="151" customFormat="1" ht="20.25" customHeight="1" x14ac:dyDescent="0.2">
      <c r="A57" s="172" t="s">
        <v>319</v>
      </c>
      <c r="B57" s="173"/>
      <c r="C57" s="223" t="s">
        <v>320</v>
      </c>
      <c r="D57" s="224"/>
      <c r="E57" s="224"/>
      <c r="F57" s="224"/>
      <c r="G57" s="224"/>
      <c r="H57" s="224"/>
      <c r="I57" s="224"/>
      <c r="J57" s="224"/>
      <c r="K57" s="224"/>
      <c r="L57" s="224"/>
      <c r="M57" s="224"/>
      <c r="N57" s="224"/>
      <c r="O57" s="224"/>
      <c r="P57" s="224"/>
      <c r="Q57" s="224"/>
      <c r="R57" s="224"/>
      <c r="S57" s="224"/>
      <c r="T57" s="224"/>
      <c r="U57" s="224"/>
      <c r="V57" s="224"/>
      <c r="W57" s="224"/>
      <c r="X57" s="224"/>
      <c r="Y57" s="224"/>
      <c r="Z57" s="224"/>
      <c r="AA57" s="224"/>
      <c r="AB57" s="225"/>
      <c r="AC57" s="189" t="s">
        <v>321</v>
      </c>
      <c r="AD57" s="189"/>
      <c r="AE57" s="189"/>
      <c r="AF57" s="189"/>
      <c r="AG57" s="150">
        <f>SUM(AG50+AG53+AG56)</f>
        <v>0</v>
      </c>
      <c r="AH57" s="150">
        <f>SUM(AH50+AH53+AH56)</f>
        <v>50000</v>
      </c>
      <c r="AI57" s="150">
        <f>SUM(AI50+AI53+AI56)</f>
        <v>0</v>
      </c>
      <c r="AJ57" s="150">
        <f>SUM(AJ50+AJ53+AJ56)</f>
        <v>0</v>
      </c>
      <c r="AK57" s="154">
        <f t="shared" si="4"/>
        <v>50000</v>
      </c>
    </row>
    <row r="58" spans="1:37" s="151" customFormat="1" ht="20.25" customHeight="1" x14ac:dyDescent="0.2">
      <c r="A58" s="172" t="s">
        <v>322</v>
      </c>
      <c r="B58" s="173"/>
      <c r="C58" s="241" t="s">
        <v>323</v>
      </c>
      <c r="D58" s="242"/>
      <c r="E58" s="242"/>
      <c r="F58" s="242"/>
      <c r="G58" s="242"/>
      <c r="H58" s="242"/>
      <c r="I58" s="242"/>
      <c r="J58" s="242"/>
      <c r="K58" s="242"/>
      <c r="L58" s="242"/>
      <c r="M58" s="242"/>
      <c r="N58" s="242"/>
      <c r="O58" s="242"/>
      <c r="P58" s="242"/>
      <c r="Q58" s="242"/>
      <c r="R58" s="242"/>
      <c r="S58" s="242"/>
      <c r="T58" s="242"/>
      <c r="U58" s="242"/>
      <c r="V58" s="242"/>
      <c r="W58" s="242"/>
      <c r="X58" s="242"/>
      <c r="Y58" s="242"/>
      <c r="Z58" s="242"/>
      <c r="AA58" s="242"/>
      <c r="AB58" s="243"/>
      <c r="AC58" s="189" t="s">
        <v>324</v>
      </c>
      <c r="AD58" s="189"/>
      <c r="AE58" s="189"/>
      <c r="AF58" s="189"/>
      <c r="AG58" s="150">
        <f>SUM(AG57+AG47)</f>
        <v>0</v>
      </c>
      <c r="AH58" s="150">
        <f>SUM(AH57+AH47)</f>
        <v>11578979</v>
      </c>
      <c r="AI58" s="150">
        <f t="shared" ref="AI58" si="5">SUM(AI57+AI47)</f>
        <v>438750</v>
      </c>
      <c r="AJ58" s="150">
        <f>SUM(AJ57+AJ47)</f>
        <v>0</v>
      </c>
      <c r="AK58" s="154">
        <f>SUM(AG58:AJ58)</f>
        <v>12017729</v>
      </c>
    </row>
    <row r="59" spans="1:37" s="151" customFormat="1" ht="20.25" customHeight="1" x14ac:dyDescent="0.2">
      <c r="A59" s="152"/>
      <c r="B59" s="153"/>
      <c r="C59" s="190" t="s">
        <v>325</v>
      </c>
      <c r="D59" s="191"/>
      <c r="E59" s="191"/>
      <c r="F59" s="191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2"/>
      <c r="AC59" s="147"/>
      <c r="AD59" s="148"/>
      <c r="AE59" s="148"/>
      <c r="AF59" s="149"/>
      <c r="AG59" s="150"/>
      <c r="AH59" s="155">
        <v>2249112</v>
      </c>
      <c r="AI59" s="155">
        <v>89560</v>
      </c>
      <c r="AJ59" s="155">
        <v>0</v>
      </c>
      <c r="AK59" s="156">
        <f>SUM(AH59:AJ59)</f>
        <v>2338672</v>
      </c>
    </row>
    <row r="60" spans="1:37" s="151" customFormat="1" ht="20.25" customHeight="1" x14ac:dyDescent="0.2">
      <c r="A60" s="152"/>
      <c r="B60" s="153"/>
      <c r="C60" s="190" t="s">
        <v>326</v>
      </c>
      <c r="D60" s="191"/>
      <c r="E60" s="191"/>
      <c r="F60" s="191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2"/>
      <c r="AC60" s="147"/>
      <c r="AD60" s="148"/>
      <c r="AE60" s="148"/>
      <c r="AF60" s="149"/>
      <c r="AG60" s="150"/>
      <c r="AH60" s="155"/>
      <c r="AI60" s="155"/>
      <c r="AJ60" s="155"/>
      <c r="AK60" s="156">
        <f t="shared" ref="AK60:AK65" si="6">SUM(AH60:AJ60)</f>
        <v>0</v>
      </c>
    </row>
    <row r="61" spans="1:37" s="151" customFormat="1" ht="20.25" customHeight="1" x14ac:dyDescent="0.2">
      <c r="A61" s="152"/>
      <c r="B61" s="153"/>
      <c r="C61" s="190" t="s">
        <v>327</v>
      </c>
      <c r="D61" s="191"/>
      <c r="E61" s="191"/>
      <c r="F61" s="191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2"/>
      <c r="AC61" s="147"/>
      <c r="AD61" s="148"/>
      <c r="AE61" s="148"/>
      <c r="AF61" s="149"/>
      <c r="AG61" s="150"/>
      <c r="AH61" s="155">
        <v>0</v>
      </c>
      <c r="AI61" s="155">
        <v>0</v>
      </c>
      <c r="AJ61" s="155">
        <v>0</v>
      </c>
      <c r="AK61" s="156">
        <f t="shared" si="6"/>
        <v>0</v>
      </c>
    </row>
    <row r="62" spans="1:37" s="151" customFormat="1" ht="20.25" customHeight="1" x14ac:dyDescent="0.2">
      <c r="A62" s="152"/>
      <c r="B62" s="153"/>
      <c r="C62" s="190" t="s">
        <v>328</v>
      </c>
      <c r="D62" s="191"/>
      <c r="E62" s="191"/>
      <c r="F62" s="191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2"/>
      <c r="AC62" s="147"/>
      <c r="AD62" s="148"/>
      <c r="AE62" s="148"/>
      <c r="AF62" s="149"/>
      <c r="AG62" s="150"/>
      <c r="AH62" s="155"/>
      <c r="AI62" s="155">
        <v>0</v>
      </c>
      <c r="AJ62" s="155">
        <v>0</v>
      </c>
      <c r="AK62" s="156">
        <f t="shared" si="6"/>
        <v>0</v>
      </c>
    </row>
    <row r="63" spans="1:37" s="151" customFormat="1" ht="20.25" customHeight="1" x14ac:dyDescent="0.2">
      <c r="A63" s="152"/>
      <c r="B63" s="153"/>
      <c r="C63" s="190" t="s">
        <v>329</v>
      </c>
      <c r="D63" s="191"/>
      <c r="E63" s="191"/>
      <c r="F63" s="191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2"/>
      <c r="AC63" s="147"/>
      <c r="AD63" s="148"/>
      <c r="AE63" s="148"/>
      <c r="AF63" s="149"/>
      <c r="AG63" s="150"/>
      <c r="AH63" s="155"/>
      <c r="AI63" s="155"/>
      <c r="AJ63" s="155"/>
      <c r="AK63" s="156">
        <f t="shared" si="6"/>
        <v>0</v>
      </c>
    </row>
    <row r="64" spans="1:37" s="151" customFormat="1" ht="20.25" customHeight="1" x14ac:dyDescent="0.2">
      <c r="A64" s="152"/>
      <c r="B64" s="153"/>
      <c r="C64" s="190" t="s">
        <v>330</v>
      </c>
      <c r="D64" s="191"/>
      <c r="E64" s="191"/>
      <c r="F64" s="191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2"/>
      <c r="AC64" s="147"/>
      <c r="AD64" s="148"/>
      <c r="AE64" s="148"/>
      <c r="AF64" s="149"/>
      <c r="AG64" s="150"/>
      <c r="AH64" s="155"/>
      <c r="AI64" s="155"/>
      <c r="AJ64" s="155"/>
      <c r="AK64" s="156">
        <f t="shared" si="6"/>
        <v>0</v>
      </c>
    </row>
    <row r="65" spans="1:38" s="151" customFormat="1" ht="20.25" customHeight="1" x14ac:dyDescent="0.2">
      <c r="A65" s="152"/>
      <c r="B65" s="153"/>
      <c r="C65" s="190" t="s">
        <v>331</v>
      </c>
      <c r="D65" s="191"/>
      <c r="E65" s="191"/>
      <c r="F65" s="191"/>
      <c r="G65" s="191"/>
      <c r="H65" s="191"/>
      <c r="I65" s="191"/>
      <c r="J65" s="191"/>
      <c r="K65" s="191"/>
      <c r="L65" s="191"/>
      <c r="M65" s="191"/>
      <c r="N65" s="191"/>
      <c r="O65" s="191"/>
      <c r="P65" s="191"/>
      <c r="Q65" s="191"/>
      <c r="R65" s="191"/>
      <c r="S65" s="191"/>
      <c r="T65" s="191"/>
      <c r="U65" s="191"/>
      <c r="V65" s="191"/>
      <c r="W65" s="191"/>
      <c r="X65" s="191"/>
      <c r="Y65" s="191"/>
      <c r="Z65" s="191"/>
      <c r="AA65" s="191"/>
      <c r="AB65" s="192"/>
      <c r="AC65" s="147"/>
      <c r="AD65" s="148"/>
      <c r="AE65" s="148"/>
      <c r="AF65" s="149"/>
      <c r="AG65" s="150"/>
      <c r="AH65" s="155">
        <v>90198</v>
      </c>
      <c r="AI65" s="155">
        <v>3080</v>
      </c>
      <c r="AJ65" s="155">
        <v>0</v>
      </c>
      <c r="AK65" s="156">
        <f t="shared" si="6"/>
        <v>93278</v>
      </c>
    </row>
    <row r="66" spans="1:38" s="151" customFormat="1" ht="20.25" customHeight="1" x14ac:dyDescent="0.2">
      <c r="A66" s="152"/>
      <c r="B66" s="153"/>
      <c r="C66" s="190" t="s">
        <v>332</v>
      </c>
      <c r="D66" s="191"/>
      <c r="E66" s="191"/>
      <c r="F66" s="191"/>
      <c r="G66" s="191"/>
      <c r="H66" s="191"/>
      <c r="I66" s="191"/>
      <c r="J66" s="191"/>
      <c r="K66" s="191"/>
      <c r="L66" s="191"/>
      <c r="M66" s="191"/>
      <c r="N66" s="191"/>
      <c r="O66" s="191"/>
      <c r="P66" s="191"/>
      <c r="Q66" s="191"/>
      <c r="R66" s="191"/>
      <c r="S66" s="191"/>
      <c r="T66" s="191"/>
      <c r="U66" s="191"/>
      <c r="V66" s="191"/>
      <c r="W66" s="191"/>
      <c r="X66" s="191"/>
      <c r="Y66" s="191"/>
      <c r="Z66" s="191"/>
      <c r="AA66" s="191"/>
      <c r="AB66" s="192"/>
      <c r="AC66" s="147"/>
      <c r="AD66" s="148"/>
      <c r="AE66" s="148"/>
      <c r="AF66" s="149"/>
      <c r="AG66" s="150"/>
      <c r="AH66" s="150"/>
      <c r="AI66" s="150"/>
      <c r="AJ66" s="150"/>
      <c r="AK66" s="154"/>
    </row>
    <row r="67" spans="1:38" s="127" customFormat="1" ht="20.25" customHeight="1" x14ac:dyDescent="0.2">
      <c r="A67" s="180" t="s">
        <v>333</v>
      </c>
      <c r="B67" s="181"/>
      <c r="C67" s="226" t="s">
        <v>334</v>
      </c>
      <c r="D67" s="227"/>
      <c r="E67" s="227"/>
      <c r="F67" s="227"/>
      <c r="G67" s="227"/>
      <c r="H67" s="227"/>
      <c r="I67" s="227"/>
      <c r="J67" s="227"/>
      <c r="K67" s="227"/>
      <c r="L67" s="227"/>
      <c r="M67" s="227"/>
      <c r="N67" s="227"/>
      <c r="O67" s="227"/>
      <c r="P67" s="227"/>
      <c r="Q67" s="227"/>
      <c r="R67" s="227"/>
      <c r="S67" s="227"/>
      <c r="T67" s="227"/>
      <c r="U67" s="227"/>
      <c r="V67" s="227"/>
      <c r="W67" s="227"/>
      <c r="X67" s="227"/>
      <c r="Y67" s="227"/>
      <c r="Z67" s="227"/>
      <c r="AA67" s="227"/>
      <c r="AB67" s="228"/>
      <c r="AC67" s="185" t="s">
        <v>335</v>
      </c>
      <c r="AD67" s="185"/>
      <c r="AE67" s="185"/>
      <c r="AF67" s="185"/>
      <c r="AG67" s="125">
        <f>SUM(AG59:AG66)</f>
        <v>0</v>
      </c>
      <c r="AH67" s="125">
        <f>SUM(AH59:AH66)</f>
        <v>2339310</v>
      </c>
      <c r="AI67" s="125">
        <f>SUM(AI59:AI66)</f>
        <v>92640</v>
      </c>
      <c r="AJ67" s="125">
        <f>SUM(AJ59:AJ66)</f>
        <v>0</v>
      </c>
      <c r="AK67" s="126">
        <f>SUM(AG67:AJ67)</f>
        <v>2431950</v>
      </c>
      <c r="AL67" s="157">
        <f>SUM(AK59,AK61,AK65)</f>
        <v>2431950</v>
      </c>
    </row>
    <row r="68" spans="1:38" s="127" customFormat="1" ht="20.25" customHeight="1" x14ac:dyDescent="0.2">
      <c r="A68" s="145"/>
      <c r="B68" s="146"/>
      <c r="C68" s="190" t="s">
        <v>336</v>
      </c>
      <c r="D68" s="191"/>
      <c r="E68" s="191"/>
      <c r="F68" s="191"/>
      <c r="G68" s="191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1"/>
      <c r="S68" s="191"/>
      <c r="T68" s="191"/>
      <c r="U68" s="191"/>
      <c r="V68" s="191"/>
      <c r="W68" s="191"/>
      <c r="X68" s="191"/>
      <c r="Y68" s="191"/>
      <c r="Z68" s="191"/>
      <c r="AA68" s="191"/>
      <c r="AB68" s="192"/>
      <c r="AC68" s="147"/>
      <c r="AD68" s="148"/>
      <c r="AE68" s="148"/>
      <c r="AF68" s="149"/>
      <c r="AG68" s="125"/>
      <c r="AH68" s="125"/>
      <c r="AI68" s="125">
        <v>5000</v>
      </c>
      <c r="AJ68" s="125">
        <v>0</v>
      </c>
      <c r="AK68" s="126"/>
    </row>
    <row r="69" spans="1:38" s="127" customFormat="1" ht="20.25" customHeight="1" x14ac:dyDescent="0.2">
      <c r="A69" s="145"/>
      <c r="B69" s="146"/>
      <c r="C69" s="190" t="s">
        <v>337</v>
      </c>
      <c r="D69" s="191"/>
      <c r="E69" s="191"/>
      <c r="F69" s="191"/>
      <c r="G69" s="191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1"/>
      <c r="S69" s="191"/>
      <c r="T69" s="191"/>
      <c r="U69" s="191"/>
      <c r="V69" s="191"/>
      <c r="W69" s="191"/>
      <c r="X69" s="191"/>
      <c r="Y69" s="191"/>
      <c r="Z69" s="191"/>
      <c r="AA69" s="191"/>
      <c r="AB69" s="192"/>
      <c r="AC69" s="147"/>
      <c r="AD69" s="148"/>
      <c r="AE69" s="148"/>
      <c r="AF69" s="149"/>
      <c r="AG69" s="125"/>
      <c r="AH69" s="125"/>
      <c r="AI69" s="125">
        <v>10000</v>
      </c>
      <c r="AJ69" s="125">
        <v>0</v>
      </c>
      <c r="AK69" s="126"/>
    </row>
    <row r="70" spans="1:38" s="127" customFormat="1" ht="20.25" customHeight="1" x14ac:dyDescent="0.2">
      <c r="A70" s="145"/>
      <c r="B70" s="146"/>
      <c r="C70" s="190" t="s">
        <v>338</v>
      </c>
      <c r="D70" s="191"/>
      <c r="E70" s="191"/>
      <c r="F70" s="191"/>
      <c r="G70" s="191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1"/>
      <c r="S70" s="191"/>
      <c r="T70" s="191"/>
      <c r="U70" s="191"/>
      <c r="V70" s="191"/>
      <c r="W70" s="191"/>
      <c r="X70" s="191"/>
      <c r="Y70" s="191"/>
      <c r="Z70" s="191"/>
      <c r="AA70" s="191"/>
      <c r="AB70" s="192"/>
      <c r="AC70" s="147"/>
      <c r="AD70" s="148"/>
      <c r="AE70" s="148"/>
      <c r="AF70" s="149"/>
      <c r="AG70" s="125"/>
      <c r="AH70" s="125"/>
      <c r="AI70" s="125"/>
      <c r="AJ70" s="125"/>
      <c r="AK70" s="126"/>
    </row>
    <row r="71" spans="1:38" s="127" customFormat="1" ht="20.25" customHeight="1" x14ac:dyDescent="0.2">
      <c r="A71" s="145"/>
      <c r="B71" s="146"/>
      <c r="C71" s="190" t="s">
        <v>339</v>
      </c>
      <c r="D71" s="191"/>
      <c r="E71" s="191"/>
      <c r="F71" s="191"/>
      <c r="G71" s="191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1"/>
      <c r="S71" s="191"/>
      <c r="T71" s="191"/>
      <c r="U71" s="191"/>
      <c r="V71" s="191"/>
      <c r="W71" s="191"/>
      <c r="X71" s="191"/>
      <c r="Y71" s="191"/>
      <c r="Z71" s="191"/>
      <c r="AA71" s="191"/>
      <c r="AB71" s="192"/>
      <c r="AC71" s="147"/>
      <c r="AD71" s="148"/>
      <c r="AE71" s="148"/>
      <c r="AF71" s="149"/>
      <c r="AG71" s="125"/>
      <c r="AH71" s="125">
        <v>0</v>
      </c>
      <c r="AI71" s="125">
        <v>0</v>
      </c>
      <c r="AJ71" s="125">
        <v>0</v>
      </c>
      <c r="AK71" s="126"/>
    </row>
    <row r="72" spans="1:38" s="127" customFormat="1" ht="20.25" customHeight="1" x14ac:dyDescent="0.2">
      <c r="A72" s="145"/>
      <c r="B72" s="146"/>
      <c r="C72" s="190" t="s">
        <v>340</v>
      </c>
      <c r="D72" s="191"/>
      <c r="E72" s="191"/>
      <c r="F72" s="191"/>
      <c r="G72" s="191"/>
      <c r="H72" s="191"/>
      <c r="I72" s="191"/>
      <c r="J72" s="191"/>
      <c r="K72" s="191"/>
      <c r="L72" s="191"/>
      <c r="M72" s="191"/>
      <c r="N72" s="191"/>
      <c r="O72" s="191"/>
      <c r="P72" s="191"/>
      <c r="Q72" s="191"/>
      <c r="R72" s="191"/>
      <c r="S72" s="191"/>
      <c r="T72" s="191"/>
      <c r="U72" s="191"/>
      <c r="V72" s="191"/>
      <c r="W72" s="191"/>
      <c r="X72" s="191"/>
      <c r="Y72" s="191"/>
      <c r="Z72" s="191"/>
      <c r="AA72" s="191"/>
      <c r="AB72" s="192"/>
      <c r="AC72" s="147"/>
      <c r="AD72" s="148"/>
      <c r="AE72" s="148"/>
      <c r="AF72" s="149"/>
      <c r="AG72" s="125"/>
      <c r="AH72" s="125"/>
      <c r="AI72" s="125"/>
      <c r="AJ72" s="125"/>
      <c r="AK72" s="126"/>
    </row>
    <row r="73" spans="1:38" s="127" customFormat="1" ht="18" customHeight="1" x14ac:dyDescent="0.2">
      <c r="A73" s="145"/>
      <c r="B73" s="146"/>
      <c r="C73" s="190" t="s">
        <v>341</v>
      </c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  <c r="V73" s="191"/>
      <c r="W73" s="191"/>
      <c r="X73" s="191"/>
      <c r="Y73" s="191"/>
      <c r="Z73" s="191"/>
      <c r="AA73" s="191"/>
      <c r="AB73" s="192"/>
      <c r="AC73" s="147"/>
      <c r="AD73" s="148"/>
      <c r="AE73" s="148"/>
      <c r="AF73" s="149"/>
      <c r="AG73" s="125"/>
      <c r="AH73" s="125">
        <v>200000</v>
      </c>
      <c r="AI73" s="125">
        <v>0</v>
      </c>
      <c r="AJ73" s="125">
        <v>0</v>
      </c>
      <c r="AK73" s="126"/>
    </row>
    <row r="74" spans="1:38" s="127" customFormat="1" ht="20.25" customHeight="1" x14ac:dyDescent="0.2">
      <c r="A74" s="180" t="s">
        <v>342</v>
      </c>
      <c r="B74" s="181"/>
      <c r="C74" s="226" t="s">
        <v>343</v>
      </c>
      <c r="D74" s="227"/>
      <c r="E74" s="227"/>
      <c r="F74" s="227"/>
      <c r="G74" s="227"/>
      <c r="H74" s="227"/>
      <c r="I74" s="227"/>
      <c r="J74" s="227"/>
      <c r="K74" s="227"/>
      <c r="L74" s="227"/>
      <c r="M74" s="227"/>
      <c r="N74" s="227"/>
      <c r="O74" s="227"/>
      <c r="P74" s="227"/>
      <c r="Q74" s="227"/>
      <c r="R74" s="227"/>
      <c r="S74" s="227"/>
      <c r="T74" s="227"/>
      <c r="U74" s="227"/>
      <c r="V74" s="227"/>
      <c r="W74" s="227"/>
      <c r="X74" s="227"/>
      <c r="Y74" s="227"/>
      <c r="Z74" s="227"/>
      <c r="AA74" s="227"/>
      <c r="AB74" s="228"/>
      <c r="AC74" s="185" t="s">
        <v>344</v>
      </c>
      <c r="AD74" s="185"/>
      <c r="AE74" s="185"/>
      <c r="AF74" s="185"/>
      <c r="AG74" s="125">
        <f>SUM(AG68:AG73)</f>
        <v>0</v>
      </c>
      <c r="AH74" s="125">
        <f>SUM(AH68:AH73)</f>
        <v>200000</v>
      </c>
      <c r="AI74" s="125">
        <f>SUM(AI68:AI73)</f>
        <v>15000</v>
      </c>
      <c r="AJ74" s="125">
        <f>SUM(AJ68:AJ73)</f>
        <v>0</v>
      </c>
      <c r="AK74" s="126">
        <f>SUM(AG74:AI74)</f>
        <v>215000</v>
      </c>
    </row>
    <row r="75" spans="1:38" s="127" customFormat="1" ht="20.25" customHeight="1" x14ac:dyDescent="0.2">
      <c r="A75" s="145"/>
      <c r="B75" s="146"/>
      <c r="C75" s="190" t="s">
        <v>345</v>
      </c>
      <c r="D75" s="191"/>
      <c r="E75" s="191"/>
      <c r="F75" s="191"/>
      <c r="G75" s="191"/>
      <c r="H75" s="191"/>
      <c r="I75" s="191"/>
      <c r="J75" s="191"/>
      <c r="K75" s="191"/>
      <c r="L75" s="191"/>
      <c r="M75" s="191"/>
      <c r="N75" s="191"/>
      <c r="O75" s="191"/>
      <c r="P75" s="191"/>
      <c r="Q75" s="191"/>
      <c r="R75" s="191"/>
      <c r="S75" s="191"/>
      <c r="T75" s="191"/>
      <c r="U75" s="191"/>
      <c r="V75" s="191"/>
      <c r="W75" s="191"/>
      <c r="X75" s="191"/>
      <c r="Y75" s="191"/>
      <c r="Z75" s="191"/>
      <c r="AA75" s="191"/>
      <c r="AB75" s="192"/>
      <c r="AC75" s="147"/>
      <c r="AD75" s="148"/>
      <c r="AE75" s="148"/>
      <c r="AF75" s="149"/>
      <c r="AG75" s="125"/>
      <c r="AH75" s="125">
        <v>0</v>
      </c>
      <c r="AI75" s="125">
        <v>0</v>
      </c>
      <c r="AJ75" s="125">
        <v>0</v>
      </c>
      <c r="AK75" s="126"/>
    </row>
    <row r="76" spans="1:38" s="127" customFormat="1" ht="20.25" customHeight="1" x14ac:dyDescent="0.2">
      <c r="A76" s="145"/>
      <c r="B76" s="146"/>
      <c r="C76" s="190" t="s">
        <v>346</v>
      </c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1"/>
      <c r="O76" s="191"/>
      <c r="P76" s="191"/>
      <c r="Q76" s="191"/>
      <c r="R76" s="191"/>
      <c r="S76" s="191"/>
      <c r="T76" s="191"/>
      <c r="U76" s="191"/>
      <c r="V76" s="191"/>
      <c r="W76" s="191"/>
      <c r="X76" s="191"/>
      <c r="Y76" s="191"/>
      <c r="Z76" s="191"/>
      <c r="AA76" s="191"/>
      <c r="AB76" s="192"/>
      <c r="AC76" s="147"/>
      <c r="AD76" s="148"/>
      <c r="AE76" s="148"/>
      <c r="AF76" s="149"/>
      <c r="AG76" s="125"/>
      <c r="AH76" s="125">
        <v>50000</v>
      </c>
      <c r="AI76" s="125"/>
      <c r="AJ76" s="125"/>
      <c r="AK76" s="126"/>
    </row>
    <row r="77" spans="1:38" s="127" customFormat="1" ht="20.25" customHeight="1" x14ac:dyDescent="0.2">
      <c r="A77" s="145"/>
      <c r="B77" s="146"/>
      <c r="C77" s="190" t="s">
        <v>347</v>
      </c>
      <c r="D77" s="191"/>
      <c r="E77" s="191"/>
      <c r="F77" s="191"/>
      <c r="G77" s="191"/>
      <c r="H77" s="191"/>
      <c r="I77" s="191"/>
      <c r="J77" s="191"/>
      <c r="K77" s="191"/>
      <c r="L77" s="191"/>
      <c r="M77" s="191"/>
      <c r="N77" s="191"/>
      <c r="O77" s="191"/>
      <c r="P77" s="191"/>
      <c r="Q77" s="191"/>
      <c r="R77" s="191"/>
      <c r="S77" s="191"/>
      <c r="T77" s="191"/>
      <c r="U77" s="191"/>
      <c r="V77" s="191"/>
      <c r="W77" s="191"/>
      <c r="X77" s="191"/>
      <c r="Y77" s="191"/>
      <c r="Z77" s="191"/>
      <c r="AA77" s="191"/>
      <c r="AB77" s="192"/>
      <c r="AC77" s="147"/>
      <c r="AD77" s="148"/>
      <c r="AE77" s="148"/>
      <c r="AF77" s="149"/>
      <c r="AG77" s="125"/>
      <c r="AH77" s="125"/>
      <c r="AI77" s="125"/>
      <c r="AJ77" s="125"/>
      <c r="AK77" s="126"/>
    </row>
    <row r="78" spans="1:38" s="127" customFormat="1" ht="20.25" customHeight="1" x14ac:dyDescent="0.2">
      <c r="A78" s="145"/>
      <c r="B78" s="146"/>
      <c r="C78" s="190" t="s">
        <v>348</v>
      </c>
      <c r="D78" s="191"/>
      <c r="E78" s="191"/>
      <c r="F78" s="191"/>
      <c r="G78" s="191"/>
      <c r="H78" s="191"/>
      <c r="I78" s="191"/>
      <c r="J78" s="191"/>
      <c r="K78" s="191"/>
      <c r="L78" s="191"/>
      <c r="M78" s="191"/>
      <c r="N78" s="191"/>
      <c r="O78" s="191"/>
      <c r="P78" s="191"/>
      <c r="Q78" s="191"/>
      <c r="R78" s="191"/>
      <c r="S78" s="191"/>
      <c r="T78" s="191"/>
      <c r="U78" s="191"/>
      <c r="V78" s="191"/>
      <c r="W78" s="191"/>
      <c r="X78" s="191"/>
      <c r="Y78" s="191"/>
      <c r="Z78" s="191"/>
      <c r="AA78" s="191"/>
      <c r="AB78" s="192"/>
      <c r="AC78" s="147"/>
      <c r="AD78" s="148"/>
      <c r="AE78" s="148"/>
      <c r="AF78" s="149"/>
      <c r="AG78" s="125"/>
      <c r="AH78" s="125">
        <v>0</v>
      </c>
      <c r="AI78" s="125">
        <v>80000</v>
      </c>
      <c r="AJ78" s="125">
        <v>0</v>
      </c>
      <c r="AK78" s="126"/>
    </row>
    <row r="79" spans="1:38" s="127" customFormat="1" ht="20.25" customHeight="1" x14ac:dyDescent="0.2">
      <c r="A79" s="145"/>
      <c r="B79" s="146"/>
      <c r="C79" s="190" t="s">
        <v>349</v>
      </c>
      <c r="D79" s="191"/>
      <c r="E79" s="191"/>
      <c r="F79" s="191"/>
      <c r="G79" s="191"/>
      <c r="H79" s="191"/>
      <c r="I79" s="191"/>
      <c r="J79" s="191"/>
      <c r="K79" s="191"/>
      <c r="L79" s="191"/>
      <c r="M79" s="191"/>
      <c r="N79" s="191"/>
      <c r="O79" s="191"/>
      <c r="P79" s="191"/>
      <c r="Q79" s="191"/>
      <c r="R79" s="191"/>
      <c r="S79" s="191"/>
      <c r="T79" s="191"/>
      <c r="U79" s="191"/>
      <c r="V79" s="191"/>
      <c r="W79" s="191"/>
      <c r="X79" s="191"/>
      <c r="Y79" s="191"/>
      <c r="Z79" s="191"/>
      <c r="AA79" s="191"/>
      <c r="AB79" s="192"/>
      <c r="AC79" s="147"/>
      <c r="AD79" s="148"/>
      <c r="AE79" s="148"/>
      <c r="AF79" s="149"/>
      <c r="AG79" s="125"/>
      <c r="AH79" s="125">
        <v>45000</v>
      </c>
      <c r="AI79" s="125"/>
      <c r="AJ79" s="125"/>
      <c r="AK79" s="126"/>
    </row>
    <row r="80" spans="1:38" s="127" customFormat="1" ht="20.25" customHeight="1" x14ac:dyDescent="0.2">
      <c r="A80" s="145"/>
      <c r="B80" s="146"/>
      <c r="C80" s="190" t="s">
        <v>350</v>
      </c>
      <c r="D80" s="191"/>
      <c r="E80" s="191"/>
      <c r="F80" s="191"/>
      <c r="G80" s="191"/>
      <c r="H80" s="191"/>
      <c r="I80" s="191"/>
      <c r="J80" s="191"/>
      <c r="K80" s="191"/>
      <c r="L80" s="191"/>
      <c r="M80" s="191"/>
      <c r="N80" s="191"/>
      <c r="O80" s="191"/>
      <c r="P80" s="191"/>
      <c r="Q80" s="191"/>
      <c r="R80" s="191"/>
      <c r="S80" s="191"/>
      <c r="T80" s="191"/>
      <c r="U80" s="191"/>
      <c r="V80" s="191"/>
      <c r="W80" s="191"/>
      <c r="X80" s="191"/>
      <c r="Y80" s="191"/>
      <c r="Z80" s="191"/>
      <c r="AA80" s="191"/>
      <c r="AB80" s="192"/>
      <c r="AC80" s="147"/>
      <c r="AD80" s="148"/>
      <c r="AE80" s="148"/>
      <c r="AF80" s="149"/>
      <c r="AG80" s="125">
        <v>50000</v>
      </c>
      <c r="AH80" s="125">
        <v>0</v>
      </c>
      <c r="AI80" s="125">
        <v>0</v>
      </c>
      <c r="AJ80" s="125">
        <v>0</v>
      </c>
      <c r="AK80" s="126"/>
    </row>
    <row r="81" spans="1:37" s="127" customFormat="1" ht="20.25" customHeight="1" x14ac:dyDescent="0.2">
      <c r="A81" s="180" t="s">
        <v>351</v>
      </c>
      <c r="B81" s="181"/>
      <c r="C81" s="226" t="s">
        <v>352</v>
      </c>
      <c r="D81" s="227"/>
      <c r="E81" s="227"/>
      <c r="F81" s="227"/>
      <c r="G81" s="227"/>
      <c r="H81" s="227"/>
      <c r="I81" s="227"/>
      <c r="J81" s="227"/>
      <c r="K81" s="227"/>
      <c r="L81" s="227"/>
      <c r="M81" s="227"/>
      <c r="N81" s="227"/>
      <c r="O81" s="227"/>
      <c r="P81" s="227"/>
      <c r="Q81" s="227"/>
      <c r="R81" s="227"/>
      <c r="S81" s="227"/>
      <c r="T81" s="227"/>
      <c r="U81" s="227"/>
      <c r="V81" s="227"/>
      <c r="W81" s="227"/>
      <c r="X81" s="227"/>
      <c r="Y81" s="227"/>
      <c r="Z81" s="227"/>
      <c r="AA81" s="227"/>
      <c r="AB81" s="228"/>
      <c r="AC81" s="185" t="s">
        <v>353</v>
      </c>
      <c r="AD81" s="185"/>
      <c r="AE81" s="185"/>
      <c r="AF81" s="185"/>
      <c r="AG81" s="125">
        <f>SUM(AG75:AG80)</f>
        <v>50000</v>
      </c>
      <c r="AH81" s="125">
        <f>SUM(AH75:AH80)</f>
        <v>95000</v>
      </c>
      <c r="AI81" s="125">
        <f>SUM(AI75:AI80)</f>
        <v>80000</v>
      </c>
      <c r="AJ81" s="125">
        <f>SUM(AJ75:AJ80)</f>
        <v>0</v>
      </c>
      <c r="AK81" s="126">
        <f>SUM(AG81:AI81)</f>
        <v>225000</v>
      </c>
    </row>
    <row r="82" spans="1:37" s="127" customFormat="1" ht="20.25" customHeight="1" x14ac:dyDescent="0.2">
      <c r="A82" s="145"/>
      <c r="B82" s="146"/>
      <c r="C82" s="190" t="s">
        <v>354</v>
      </c>
      <c r="D82" s="191"/>
      <c r="E82" s="191"/>
      <c r="F82" s="191"/>
      <c r="G82" s="191"/>
      <c r="H82" s="191"/>
      <c r="I82" s="191"/>
      <c r="J82" s="191"/>
      <c r="K82" s="191"/>
      <c r="L82" s="191"/>
      <c r="M82" s="191"/>
      <c r="N82" s="191"/>
      <c r="O82" s="191"/>
      <c r="P82" s="191"/>
      <c r="Q82" s="191"/>
      <c r="R82" s="191"/>
      <c r="S82" s="191"/>
      <c r="T82" s="191"/>
      <c r="U82" s="191"/>
      <c r="V82" s="191"/>
      <c r="W82" s="191"/>
      <c r="X82" s="191"/>
      <c r="Y82" s="191"/>
      <c r="Z82" s="191"/>
      <c r="AA82" s="191"/>
      <c r="AB82" s="192"/>
      <c r="AC82" s="147"/>
      <c r="AD82" s="148"/>
      <c r="AE82" s="148"/>
      <c r="AF82" s="149"/>
      <c r="AG82" s="125"/>
      <c r="AH82" s="125"/>
      <c r="AI82" s="125"/>
      <c r="AJ82" s="125"/>
      <c r="AK82" s="126"/>
    </row>
    <row r="83" spans="1:37" s="127" customFormat="1" ht="20.25" customHeight="1" x14ac:dyDescent="0.2">
      <c r="A83" s="145"/>
      <c r="B83" s="146"/>
      <c r="C83" s="190" t="s">
        <v>355</v>
      </c>
      <c r="D83" s="191"/>
      <c r="E83" s="191"/>
      <c r="F83" s="191"/>
      <c r="G83" s="191"/>
      <c r="H83" s="191"/>
      <c r="I83" s="191"/>
      <c r="J83" s="191"/>
      <c r="K83" s="191"/>
      <c r="L83" s="191"/>
      <c r="M83" s="191"/>
      <c r="N83" s="191"/>
      <c r="O83" s="191"/>
      <c r="P83" s="191"/>
      <c r="Q83" s="191"/>
      <c r="R83" s="191"/>
      <c r="S83" s="191"/>
      <c r="T83" s="191"/>
      <c r="U83" s="191"/>
      <c r="V83" s="191"/>
      <c r="W83" s="191"/>
      <c r="X83" s="191"/>
      <c r="Y83" s="191"/>
      <c r="Z83" s="191"/>
      <c r="AA83" s="191"/>
      <c r="AB83" s="192"/>
      <c r="AC83" s="147"/>
      <c r="AD83" s="148"/>
      <c r="AE83" s="148"/>
      <c r="AF83" s="149"/>
      <c r="AG83" s="125"/>
      <c r="AH83" s="125"/>
      <c r="AI83" s="125"/>
      <c r="AJ83" s="125"/>
      <c r="AK83" s="126"/>
    </row>
    <row r="84" spans="1:37" s="127" customFormat="1" ht="20.25" customHeight="1" x14ac:dyDescent="0.2">
      <c r="A84" s="180" t="s">
        <v>356</v>
      </c>
      <c r="B84" s="181"/>
      <c r="C84" s="226" t="s">
        <v>357</v>
      </c>
      <c r="D84" s="227"/>
      <c r="E84" s="227"/>
      <c r="F84" s="227"/>
      <c r="G84" s="227"/>
      <c r="H84" s="227"/>
      <c r="I84" s="227"/>
      <c r="J84" s="227"/>
      <c r="K84" s="227"/>
      <c r="L84" s="227"/>
      <c r="M84" s="227"/>
      <c r="N84" s="227"/>
      <c r="O84" s="227"/>
      <c r="P84" s="227"/>
      <c r="Q84" s="227"/>
      <c r="R84" s="227"/>
      <c r="S84" s="227"/>
      <c r="T84" s="227"/>
      <c r="U84" s="227"/>
      <c r="V84" s="227"/>
      <c r="W84" s="227"/>
      <c r="X84" s="227"/>
      <c r="Y84" s="227"/>
      <c r="Z84" s="227"/>
      <c r="AA84" s="227"/>
      <c r="AB84" s="228"/>
      <c r="AC84" s="185" t="s">
        <v>358</v>
      </c>
      <c r="AD84" s="185"/>
      <c r="AE84" s="185"/>
      <c r="AF84" s="185"/>
      <c r="AG84" s="125">
        <f>SUM(AG82:AG83)</f>
        <v>0</v>
      </c>
      <c r="AH84" s="125">
        <f>SUM(AH82:AH83)</f>
        <v>0</v>
      </c>
      <c r="AI84" s="125">
        <f>SUM(AI82:AI83)</f>
        <v>0</v>
      </c>
      <c r="AJ84" s="125">
        <f>SUM(AJ82:AJ83)</f>
        <v>0</v>
      </c>
      <c r="AK84" s="126">
        <f>SUM(AG84:AI84)</f>
        <v>0</v>
      </c>
    </row>
    <row r="85" spans="1:37" s="151" customFormat="1" ht="20.25" customHeight="1" x14ac:dyDescent="0.2">
      <c r="A85" s="172" t="s">
        <v>359</v>
      </c>
      <c r="B85" s="173"/>
      <c r="C85" s="223" t="s">
        <v>360</v>
      </c>
      <c r="D85" s="224"/>
      <c r="E85" s="224"/>
      <c r="F85" s="224"/>
      <c r="G85" s="224"/>
      <c r="H85" s="224"/>
      <c r="I85" s="224"/>
      <c r="J85" s="224"/>
      <c r="K85" s="224"/>
      <c r="L85" s="224"/>
      <c r="M85" s="224"/>
      <c r="N85" s="224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5"/>
      <c r="AC85" s="189" t="s">
        <v>361</v>
      </c>
      <c r="AD85" s="189"/>
      <c r="AE85" s="189"/>
      <c r="AF85" s="189"/>
      <c r="AG85" s="150">
        <f>SUM(AG74+AG81+AG84)</f>
        <v>50000</v>
      </c>
      <c r="AH85" s="150">
        <f>SUM(AH74,AH81,AH84)</f>
        <v>295000</v>
      </c>
      <c r="AI85" s="150">
        <f>SUM(AI74,AI81,AI84)</f>
        <v>95000</v>
      </c>
      <c r="AJ85" s="150">
        <f>SUM(AJ74,AJ81,AJ84)</f>
        <v>0</v>
      </c>
      <c r="AK85" s="154">
        <f>SUM(AG85:AI85)</f>
        <v>440000</v>
      </c>
    </row>
    <row r="86" spans="1:37" s="151" customFormat="1" ht="20.25" customHeight="1" x14ac:dyDescent="0.2">
      <c r="A86" s="152"/>
      <c r="B86" s="153"/>
      <c r="C86" s="190" t="s">
        <v>362</v>
      </c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191"/>
      <c r="O86" s="191"/>
      <c r="P86" s="191"/>
      <c r="Q86" s="191"/>
      <c r="R86" s="191"/>
      <c r="S86" s="191"/>
      <c r="T86" s="191"/>
      <c r="U86" s="191"/>
      <c r="V86" s="191"/>
      <c r="W86" s="191"/>
      <c r="X86" s="191"/>
      <c r="Y86" s="191"/>
      <c r="Z86" s="191"/>
      <c r="AA86" s="191"/>
      <c r="AB86" s="192"/>
      <c r="AC86" s="158"/>
      <c r="AD86" s="159"/>
      <c r="AE86" s="159"/>
      <c r="AF86" s="160"/>
      <c r="AG86" s="150"/>
      <c r="AH86" s="150"/>
      <c r="AI86" s="150">
        <v>3000</v>
      </c>
      <c r="AJ86" s="150">
        <v>0</v>
      </c>
      <c r="AK86" s="154"/>
    </row>
    <row r="87" spans="1:37" s="151" customFormat="1" ht="20.25" customHeight="1" x14ac:dyDescent="0.2">
      <c r="A87" s="152"/>
      <c r="B87" s="153"/>
      <c r="C87" s="190" t="s">
        <v>363</v>
      </c>
      <c r="D87" s="191"/>
      <c r="E87" s="191"/>
      <c r="F87" s="191"/>
      <c r="G87" s="191"/>
      <c r="H87" s="191"/>
      <c r="I87" s="191"/>
      <c r="J87" s="191"/>
      <c r="K87" s="191"/>
      <c r="L87" s="191"/>
      <c r="M87" s="191"/>
      <c r="N87" s="191"/>
      <c r="O87" s="191"/>
      <c r="P87" s="191"/>
      <c r="Q87" s="191"/>
      <c r="R87" s="191"/>
      <c r="S87" s="191"/>
      <c r="T87" s="191"/>
      <c r="U87" s="191"/>
      <c r="V87" s="191"/>
      <c r="W87" s="191"/>
      <c r="X87" s="191"/>
      <c r="Y87" s="191"/>
      <c r="Z87" s="191"/>
      <c r="AA87" s="191"/>
      <c r="AB87" s="192"/>
      <c r="AC87" s="147"/>
      <c r="AD87" s="148"/>
      <c r="AE87" s="148"/>
      <c r="AF87" s="149"/>
      <c r="AG87" s="150"/>
      <c r="AH87" s="150"/>
      <c r="AI87" s="150"/>
      <c r="AJ87" s="150"/>
      <c r="AK87" s="154"/>
    </row>
    <row r="88" spans="1:37" s="127" customFormat="1" ht="20.25" customHeight="1" x14ac:dyDescent="0.2">
      <c r="A88" s="180" t="s">
        <v>364</v>
      </c>
      <c r="B88" s="181"/>
      <c r="C88" s="226" t="s">
        <v>365</v>
      </c>
      <c r="D88" s="227"/>
      <c r="E88" s="227"/>
      <c r="F88" s="227"/>
      <c r="G88" s="227"/>
      <c r="H88" s="227"/>
      <c r="I88" s="227"/>
      <c r="J88" s="227"/>
      <c r="K88" s="227"/>
      <c r="L88" s="227"/>
      <c r="M88" s="227"/>
      <c r="N88" s="227"/>
      <c r="O88" s="227"/>
      <c r="P88" s="227"/>
      <c r="Q88" s="227"/>
      <c r="R88" s="227"/>
      <c r="S88" s="227"/>
      <c r="T88" s="227"/>
      <c r="U88" s="227"/>
      <c r="V88" s="227"/>
      <c r="W88" s="227"/>
      <c r="X88" s="227"/>
      <c r="Y88" s="227"/>
      <c r="Z88" s="227"/>
      <c r="AA88" s="227"/>
      <c r="AB88" s="228"/>
      <c r="AC88" s="185" t="s">
        <v>366</v>
      </c>
      <c r="AD88" s="185"/>
      <c r="AE88" s="185"/>
      <c r="AF88" s="185"/>
      <c r="AG88" s="125">
        <f>SUM(AG86:AG87)</f>
        <v>0</v>
      </c>
      <c r="AH88" s="125">
        <f>SUM(AH86:AH87)</f>
        <v>0</v>
      </c>
      <c r="AI88" s="125">
        <f>SUM(AI86:AI87)</f>
        <v>3000</v>
      </c>
      <c r="AJ88" s="125">
        <f>SUM(AJ86:AJ87)</f>
        <v>0</v>
      </c>
      <c r="AK88" s="126">
        <f>SUM(AG88:AI88)</f>
        <v>3000</v>
      </c>
    </row>
    <row r="89" spans="1:37" s="127" customFormat="1" ht="20.25" customHeight="1" x14ac:dyDescent="0.2">
      <c r="A89" s="145"/>
      <c r="B89" s="146"/>
      <c r="C89" s="190" t="s">
        <v>367</v>
      </c>
      <c r="D89" s="191"/>
      <c r="E89" s="191"/>
      <c r="F89" s="191"/>
      <c r="G89" s="191"/>
      <c r="H89" s="191"/>
      <c r="I89" s="191"/>
      <c r="J89" s="191"/>
      <c r="K89" s="191"/>
      <c r="L89" s="191"/>
      <c r="M89" s="191"/>
      <c r="N89" s="191"/>
      <c r="O89" s="191"/>
      <c r="P89" s="191"/>
      <c r="Q89" s="191"/>
      <c r="R89" s="191"/>
      <c r="S89" s="191"/>
      <c r="T89" s="191"/>
      <c r="U89" s="191"/>
      <c r="V89" s="191"/>
      <c r="W89" s="191"/>
      <c r="X89" s="191"/>
      <c r="Y89" s="191"/>
      <c r="Z89" s="191"/>
      <c r="AA89" s="191"/>
      <c r="AB89" s="192"/>
      <c r="AC89" s="147"/>
      <c r="AD89" s="148"/>
      <c r="AE89" s="148"/>
      <c r="AF89" s="149"/>
      <c r="AG89" s="125"/>
      <c r="AH89" s="125">
        <v>0</v>
      </c>
      <c r="AI89" s="125">
        <v>87000</v>
      </c>
      <c r="AJ89" s="125">
        <v>0</v>
      </c>
      <c r="AK89" s="126"/>
    </row>
    <row r="90" spans="1:37" s="127" customFormat="1" ht="20.25" customHeight="1" x14ac:dyDescent="0.2">
      <c r="A90" s="180" t="s">
        <v>368</v>
      </c>
      <c r="B90" s="181"/>
      <c r="C90" s="226" t="s">
        <v>369</v>
      </c>
      <c r="D90" s="227"/>
      <c r="E90" s="227"/>
      <c r="F90" s="227"/>
      <c r="G90" s="227"/>
      <c r="H90" s="227"/>
      <c r="I90" s="227"/>
      <c r="J90" s="227"/>
      <c r="K90" s="227"/>
      <c r="L90" s="227"/>
      <c r="M90" s="227"/>
      <c r="N90" s="227"/>
      <c r="O90" s="227"/>
      <c r="P90" s="227"/>
      <c r="Q90" s="227"/>
      <c r="R90" s="227"/>
      <c r="S90" s="227"/>
      <c r="T90" s="227"/>
      <c r="U90" s="227"/>
      <c r="V90" s="227"/>
      <c r="W90" s="227"/>
      <c r="X90" s="227"/>
      <c r="Y90" s="227"/>
      <c r="Z90" s="227"/>
      <c r="AA90" s="227"/>
      <c r="AB90" s="228"/>
      <c r="AC90" s="185" t="s">
        <v>370</v>
      </c>
      <c r="AD90" s="185"/>
      <c r="AE90" s="185"/>
      <c r="AF90" s="185"/>
      <c r="AG90" s="125">
        <f>SUM(AG89)</f>
        <v>0</v>
      </c>
      <c r="AH90" s="125">
        <f>SUM(AH89)</f>
        <v>0</v>
      </c>
      <c r="AI90" s="125">
        <f>SUM(AI89)</f>
        <v>87000</v>
      </c>
      <c r="AJ90" s="125">
        <f>SUM(AJ89)</f>
        <v>0</v>
      </c>
      <c r="AK90" s="126">
        <f>SUM(AG90:AI90)</f>
        <v>87000</v>
      </c>
    </row>
    <row r="91" spans="1:37" ht="20.25" customHeight="1" x14ac:dyDescent="0.2">
      <c r="A91" s="235" t="s">
        <v>371</v>
      </c>
      <c r="B91" s="236"/>
      <c r="C91" s="237" t="s">
        <v>372</v>
      </c>
      <c r="D91" s="238"/>
      <c r="E91" s="238"/>
      <c r="F91" s="238"/>
      <c r="G91" s="238"/>
      <c r="H91" s="238"/>
      <c r="I91" s="238"/>
      <c r="J91" s="238"/>
      <c r="K91" s="238"/>
      <c r="L91" s="238"/>
      <c r="M91" s="238"/>
      <c r="N91" s="238"/>
      <c r="O91" s="238"/>
      <c r="P91" s="238"/>
      <c r="Q91" s="238"/>
      <c r="R91" s="238"/>
      <c r="S91" s="238"/>
      <c r="T91" s="238"/>
      <c r="U91" s="238"/>
      <c r="V91" s="238"/>
      <c r="W91" s="238"/>
      <c r="X91" s="238"/>
      <c r="Y91" s="238"/>
      <c r="Z91" s="238"/>
      <c r="AA91" s="238"/>
      <c r="AB91" s="239"/>
      <c r="AC91" s="240" t="s">
        <v>373</v>
      </c>
      <c r="AD91" s="240"/>
      <c r="AE91" s="240"/>
      <c r="AF91" s="240"/>
      <c r="AG91" s="142">
        <f>SUM(AG88+AG90)</f>
        <v>0</v>
      </c>
      <c r="AH91" s="142">
        <f>SUM(AH88,AH90)</f>
        <v>0</v>
      </c>
      <c r="AI91" s="142">
        <f>SUM(AI90,AI88)</f>
        <v>90000</v>
      </c>
      <c r="AJ91" s="142">
        <f>SUM(AJ90,AJ88)</f>
        <v>0</v>
      </c>
      <c r="AK91" s="143">
        <f>SUM(AG91:AI91)</f>
        <v>90000</v>
      </c>
    </row>
    <row r="92" spans="1:37" ht="20.25" customHeight="1" x14ac:dyDescent="0.2">
      <c r="A92" s="161"/>
      <c r="B92" s="162"/>
      <c r="C92" s="190" t="s">
        <v>374</v>
      </c>
      <c r="D92" s="191"/>
      <c r="E92" s="191"/>
      <c r="F92" s="191"/>
      <c r="G92" s="191"/>
      <c r="H92" s="191"/>
      <c r="I92" s="191"/>
      <c r="J92" s="191"/>
      <c r="K92" s="191"/>
      <c r="L92" s="191"/>
      <c r="M92" s="191"/>
      <c r="N92" s="191"/>
      <c r="O92" s="191"/>
      <c r="P92" s="191"/>
      <c r="Q92" s="191"/>
      <c r="R92" s="191"/>
      <c r="S92" s="191"/>
      <c r="T92" s="191"/>
      <c r="U92" s="191"/>
      <c r="V92" s="191"/>
      <c r="W92" s="191"/>
      <c r="X92" s="191"/>
      <c r="Y92" s="191"/>
      <c r="Z92" s="191"/>
      <c r="AA92" s="191"/>
      <c r="AB92" s="192"/>
      <c r="AC92" s="147"/>
      <c r="AD92" s="148"/>
      <c r="AE92" s="148"/>
      <c r="AF92" s="149"/>
      <c r="AG92" s="142"/>
      <c r="AH92" s="142">
        <v>0</v>
      </c>
      <c r="AI92" s="142">
        <v>97340</v>
      </c>
      <c r="AJ92" s="142">
        <v>0</v>
      </c>
      <c r="AK92" s="143"/>
    </row>
    <row r="93" spans="1:37" ht="20.25" customHeight="1" x14ac:dyDescent="0.2">
      <c r="A93" s="161"/>
      <c r="B93" s="162"/>
      <c r="C93" s="190" t="s">
        <v>375</v>
      </c>
      <c r="D93" s="191"/>
      <c r="E93" s="191"/>
      <c r="F93" s="191"/>
      <c r="G93" s="191"/>
      <c r="H93" s="191"/>
      <c r="I93" s="191"/>
      <c r="J93" s="191"/>
      <c r="K93" s="191"/>
      <c r="L93" s="191"/>
      <c r="M93" s="191"/>
      <c r="N93" s="191"/>
      <c r="O93" s="191"/>
      <c r="P93" s="191"/>
      <c r="Q93" s="191"/>
      <c r="R93" s="191"/>
      <c r="S93" s="191"/>
      <c r="T93" s="191"/>
      <c r="U93" s="191"/>
      <c r="V93" s="191"/>
      <c r="W93" s="191"/>
      <c r="X93" s="191"/>
      <c r="Y93" s="191"/>
      <c r="Z93" s="191"/>
      <c r="AA93" s="191"/>
      <c r="AB93" s="192"/>
      <c r="AC93" s="147"/>
      <c r="AD93" s="148"/>
      <c r="AE93" s="148"/>
      <c r="AF93" s="149"/>
      <c r="AG93" s="142"/>
      <c r="AH93" s="142"/>
      <c r="AI93" s="142">
        <v>862660</v>
      </c>
      <c r="AJ93" s="142">
        <v>0</v>
      </c>
      <c r="AK93" s="143"/>
    </row>
    <row r="94" spans="1:37" ht="20.25" customHeight="1" x14ac:dyDescent="0.2">
      <c r="A94" s="161"/>
      <c r="B94" s="162"/>
      <c r="C94" s="190" t="s">
        <v>376</v>
      </c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191"/>
      <c r="O94" s="191"/>
      <c r="P94" s="191"/>
      <c r="Q94" s="191"/>
      <c r="R94" s="191"/>
      <c r="S94" s="191"/>
      <c r="T94" s="191"/>
      <c r="U94" s="191"/>
      <c r="V94" s="191"/>
      <c r="W94" s="191"/>
      <c r="X94" s="191"/>
      <c r="Y94" s="191"/>
      <c r="Z94" s="191"/>
      <c r="AA94" s="191"/>
      <c r="AB94" s="192"/>
      <c r="AC94" s="147"/>
      <c r="AD94" s="148"/>
      <c r="AE94" s="148"/>
      <c r="AF94" s="149"/>
      <c r="AG94" s="142"/>
      <c r="AH94" s="142">
        <v>0</v>
      </c>
      <c r="AI94" s="142">
        <v>120000</v>
      </c>
      <c r="AJ94" s="142">
        <v>0</v>
      </c>
      <c r="AK94" s="143"/>
    </row>
    <row r="95" spans="1:37" s="127" customFormat="1" ht="20.25" customHeight="1" x14ac:dyDescent="0.2">
      <c r="A95" s="180" t="s">
        <v>377</v>
      </c>
      <c r="B95" s="181"/>
      <c r="C95" s="226" t="s">
        <v>205</v>
      </c>
      <c r="D95" s="227"/>
      <c r="E95" s="227"/>
      <c r="F95" s="227"/>
      <c r="G95" s="227"/>
      <c r="H95" s="227"/>
      <c r="I95" s="227"/>
      <c r="J95" s="227"/>
      <c r="K95" s="227"/>
      <c r="L95" s="227"/>
      <c r="M95" s="227"/>
      <c r="N95" s="227"/>
      <c r="O95" s="227"/>
      <c r="P95" s="227"/>
      <c r="Q95" s="227"/>
      <c r="R95" s="227"/>
      <c r="S95" s="227"/>
      <c r="T95" s="227"/>
      <c r="U95" s="227"/>
      <c r="V95" s="227"/>
      <c r="W95" s="227"/>
      <c r="X95" s="227"/>
      <c r="Y95" s="227"/>
      <c r="Z95" s="227"/>
      <c r="AA95" s="227"/>
      <c r="AB95" s="228"/>
      <c r="AC95" s="185" t="s">
        <v>378</v>
      </c>
      <c r="AD95" s="185"/>
      <c r="AE95" s="185"/>
      <c r="AF95" s="185"/>
      <c r="AG95" s="125">
        <f>SUM(AG92:AG94)</f>
        <v>0</v>
      </c>
      <c r="AH95" s="125">
        <f>SUM(AH92:AH94)</f>
        <v>0</v>
      </c>
      <c r="AI95" s="125">
        <f>SUM(AI92:AI94)</f>
        <v>1080000</v>
      </c>
      <c r="AJ95" s="125">
        <f>SUM(AJ92:AJ94)</f>
        <v>0</v>
      </c>
      <c r="AK95" s="126">
        <f>SUM(AG95:AI95)</f>
        <v>1080000</v>
      </c>
    </row>
    <row r="96" spans="1:37" s="127" customFormat="1" ht="20.25" customHeight="1" x14ac:dyDescent="0.2">
      <c r="A96" s="145"/>
      <c r="B96" s="146"/>
      <c r="C96" s="190" t="s">
        <v>379</v>
      </c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191"/>
      <c r="O96" s="191"/>
      <c r="P96" s="191"/>
      <c r="Q96" s="191"/>
      <c r="R96" s="191"/>
      <c r="S96" s="191"/>
      <c r="T96" s="191"/>
      <c r="U96" s="191"/>
      <c r="V96" s="191"/>
      <c r="W96" s="191"/>
      <c r="X96" s="191"/>
      <c r="Y96" s="191"/>
      <c r="Z96" s="191"/>
      <c r="AA96" s="191"/>
      <c r="AB96" s="192"/>
      <c r="AC96" s="147"/>
      <c r="AD96" s="148"/>
      <c r="AE96" s="148"/>
      <c r="AF96" s="149"/>
      <c r="AG96" s="125">
        <v>4000000</v>
      </c>
      <c r="AH96" s="125"/>
      <c r="AI96" s="125"/>
      <c r="AJ96" s="125"/>
      <c r="AK96" s="126"/>
    </row>
    <row r="97" spans="1:37" s="127" customFormat="1" ht="20.25" customHeight="1" x14ac:dyDescent="0.2">
      <c r="A97" s="180" t="s">
        <v>380</v>
      </c>
      <c r="B97" s="181"/>
      <c r="C97" s="226" t="s">
        <v>381</v>
      </c>
      <c r="D97" s="227"/>
      <c r="E97" s="227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227"/>
      <c r="Y97" s="227"/>
      <c r="Z97" s="227"/>
      <c r="AA97" s="227"/>
      <c r="AB97" s="228"/>
      <c r="AC97" s="185" t="s">
        <v>382</v>
      </c>
      <c r="AD97" s="185"/>
      <c r="AE97" s="185"/>
      <c r="AF97" s="185"/>
      <c r="AG97" s="125">
        <f>SUM(AG96)</f>
        <v>4000000</v>
      </c>
      <c r="AH97" s="125">
        <f>SUM(AH96)</f>
        <v>0</v>
      </c>
      <c r="AI97" s="125">
        <f>SUM(AI96)</f>
        <v>0</v>
      </c>
      <c r="AJ97" s="125">
        <f>SUM(AJ96)</f>
        <v>0</v>
      </c>
      <c r="AK97" s="126">
        <f>SUM(AG97:AI97)</f>
        <v>4000000</v>
      </c>
    </row>
    <row r="98" spans="1:37" s="127" customFormat="1" ht="20.25" customHeight="1" x14ac:dyDescent="0.2">
      <c r="A98" s="180" t="s">
        <v>383</v>
      </c>
      <c r="B98" s="181"/>
      <c r="C98" s="226" t="s">
        <v>384</v>
      </c>
      <c r="D98" s="227"/>
      <c r="E98" s="227"/>
      <c r="F98" s="227"/>
      <c r="G98" s="227"/>
      <c r="H98" s="227"/>
      <c r="I98" s="227"/>
      <c r="J98" s="227"/>
      <c r="K98" s="227"/>
      <c r="L98" s="227"/>
      <c r="M98" s="227"/>
      <c r="N98" s="227"/>
      <c r="O98" s="227"/>
      <c r="P98" s="227"/>
      <c r="Q98" s="227"/>
      <c r="R98" s="227"/>
      <c r="S98" s="227"/>
      <c r="T98" s="227"/>
      <c r="U98" s="227"/>
      <c r="V98" s="227"/>
      <c r="W98" s="227"/>
      <c r="X98" s="227"/>
      <c r="Y98" s="227"/>
      <c r="Z98" s="227"/>
      <c r="AA98" s="227"/>
      <c r="AB98" s="228"/>
      <c r="AC98" s="185" t="s">
        <v>385</v>
      </c>
      <c r="AD98" s="185"/>
      <c r="AE98" s="185"/>
      <c r="AF98" s="185"/>
      <c r="AG98" s="125"/>
      <c r="AH98" s="125"/>
      <c r="AI98" s="125"/>
      <c r="AJ98" s="125"/>
      <c r="AK98" s="126">
        <f>SUM(AG98:AI98)</f>
        <v>0</v>
      </c>
    </row>
    <row r="99" spans="1:37" s="127" customFormat="1" ht="20.25" customHeight="1" x14ac:dyDescent="0.2">
      <c r="A99" s="145"/>
      <c r="B99" s="146"/>
      <c r="C99" s="190" t="s">
        <v>386</v>
      </c>
      <c r="D99" s="191"/>
      <c r="E99" s="191"/>
      <c r="F99" s="191"/>
      <c r="G99" s="191"/>
      <c r="H99" s="191"/>
      <c r="I99" s="191"/>
      <c r="J99" s="191"/>
      <c r="K99" s="191"/>
      <c r="L99" s="191"/>
      <c r="M99" s="191"/>
      <c r="N99" s="191"/>
      <c r="O99" s="191"/>
      <c r="P99" s="191"/>
      <c r="Q99" s="191"/>
      <c r="R99" s="191"/>
      <c r="S99" s="191"/>
      <c r="T99" s="191"/>
      <c r="U99" s="191"/>
      <c r="V99" s="191"/>
      <c r="W99" s="191"/>
      <c r="X99" s="191"/>
      <c r="Y99" s="191"/>
      <c r="Z99" s="191"/>
      <c r="AA99" s="191"/>
      <c r="AB99" s="192"/>
      <c r="AC99" s="147"/>
      <c r="AD99" s="148"/>
      <c r="AE99" s="148"/>
      <c r="AF99" s="149"/>
      <c r="AG99" s="125">
        <v>0</v>
      </c>
      <c r="AH99" s="125">
        <v>0</v>
      </c>
      <c r="AI99" s="125">
        <v>120000</v>
      </c>
      <c r="AJ99" s="125">
        <v>0</v>
      </c>
      <c r="AK99" s="126"/>
    </row>
    <row r="100" spans="1:37" s="127" customFormat="1" ht="20.25" customHeight="1" x14ac:dyDescent="0.2">
      <c r="A100" s="180" t="s">
        <v>387</v>
      </c>
      <c r="B100" s="181"/>
      <c r="C100" s="226" t="s">
        <v>212</v>
      </c>
      <c r="D100" s="227"/>
      <c r="E100" s="227"/>
      <c r="F100" s="227"/>
      <c r="G100" s="227"/>
      <c r="H100" s="227"/>
      <c r="I100" s="227"/>
      <c r="J100" s="227"/>
      <c r="K100" s="227"/>
      <c r="L100" s="227"/>
      <c r="M100" s="227"/>
      <c r="N100" s="227"/>
      <c r="O100" s="227"/>
      <c r="P100" s="227"/>
      <c r="Q100" s="227"/>
      <c r="R100" s="227"/>
      <c r="S100" s="227"/>
      <c r="T100" s="227"/>
      <c r="U100" s="227"/>
      <c r="V100" s="227"/>
      <c r="W100" s="227"/>
      <c r="X100" s="227"/>
      <c r="Y100" s="227"/>
      <c r="Z100" s="227"/>
      <c r="AA100" s="227"/>
      <c r="AB100" s="228"/>
      <c r="AC100" s="185" t="s">
        <v>388</v>
      </c>
      <c r="AD100" s="185"/>
      <c r="AE100" s="185"/>
      <c r="AF100" s="185"/>
      <c r="AG100" s="125">
        <f>SUM(AG99)</f>
        <v>0</v>
      </c>
      <c r="AH100" s="125">
        <f>SUM(AH99)</f>
        <v>0</v>
      </c>
      <c r="AI100" s="125">
        <f>SUM(AI99)</f>
        <v>120000</v>
      </c>
      <c r="AJ100" s="125">
        <f>SUM(AJ99)</f>
        <v>0</v>
      </c>
      <c r="AK100" s="126">
        <f>SUM(AG100:AI100)</f>
        <v>120000</v>
      </c>
    </row>
    <row r="101" spans="1:37" s="127" customFormat="1" ht="20.25" customHeight="1" x14ac:dyDescent="0.2">
      <c r="A101" s="180" t="s">
        <v>389</v>
      </c>
      <c r="B101" s="181"/>
      <c r="C101" s="232" t="s">
        <v>390</v>
      </c>
      <c r="D101" s="233"/>
      <c r="E101" s="233"/>
      <c r="F101" s="233"/>
      <c r="G101" s="233"/>
      <c r="H101" s="233"/>
      <c r="I101" s="233"/>
      <c r="J101" s="233"/>
      <c r="K101" s="233"/>
      <c r="L101" s="233"/>
      <c r="M101" s="233"/>
      <c r="N101" s="233"/>
      <c r="O101" s="233"/>
      <c r="P101" s="233"/>
      <c r="Q101" s="233"/>
      <c r="R101" s="233"/>
      <c r="S101" s="233"/>
      <c r="T101" s="233"/>
      <c r="U101" s="233"/>
      <c r="V101" s="233"/>
      <c r="W101" s="233"/>
      <c r="X101" s="233"/>
      <c r="Y101" s="233"/>
      <c r="Z101" s="233"/>
      <c r="AA101" s="233"/>
      <c r="AB101" s="234"/>
      <c r="AC101" s="185" t="s">
        <v>391</v>
      </c>
      <c r="AD101" s="185"/>
      <c r="AE101" s="185"/>
      <c r="AF101" s="185"/>
      <c r="AG101" s="125"/>
      <c r="AH101" s="125"/>
      <c r="AI101" s="125"/>
      <c r="AJ101" s="125"/>
      <c r="AK101" s="126">
        <f>SUM(AG101:AI101)</f>
        <v>0</v>
      </c>
    </row>
    <row r="102" spans="1:37" s="127" customFormat="1" ht="20.25" customHeight="1" x14ac:dyDescent="0.2">
      <c r="A102" s="145"/>
      <c r="B102" s="146"/>
      <c r="C102" s="190" t="s">
        <v>392</v>
      </c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191"/>
      <c r="O102" s="191"/>
      <c r="P102" s="191"/>
      <c r="Q102" s="191"/>
      <c r="R102" s="191"/>
      <c r="S102" s="191"/>
      <c r="T102" s="191"/>
      <c r="U102" s="191"/>
      <c r="V102" s="191"/>
      <c r="W102" s="191"/>
      <c r="X102" s="191"/>
      <c r="Y102" s="191"/>
      <c r="Z102" s="191"/>
      <c r="AA102" s="191"/>
      <c r="AB102" s="192"/>
      <c r="AC102" s="147"/>
      <c r="AD102" s="148"/>
      <c r="AE102" s="148"/>
      <c r="AF102" s="149"/>
      <c r="AG102" s="125"/>
      <c r="AH102" s="125"/>
      <c r="AI102" s="125"/>
      <c r="AJ102" s="125"/>
      <c r="AK102" s="126"/>
    </row>
    <row r="103" spans="1:37" s="127" customFormat="1" ht="20.25" customHeight="1" x14ac:dyDescent="0.2">
      <c r="A103" s="145"/>
      <c r="B103" s="146"/>
      <c r="C103" s="190" t="s">
        <v>393</v>
      </c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191"/>
      <c r="O103" s="191"/>
      <c r="P103" s="191"/>
      <c r="Q103" s="191"/>
      <c r="R103" s="191"/>
      <c r="S103" s="191"/>
      <c r="T103" s="191"/>
      <c r="U103" s="191"/>
      <c r="V103" s="191"/>
      <c r="W103" s="191"/>
      <c r="X103" s="191"/>
      <c r="Y103" s="191"/>
      <c r="Z103" s="191"/>
      <c r="AA103" s="191"/>
      <c r="AB103" s="192"/>
      <c r="AC103" s="147"/>
      <c r="AD103" s="148"/>
      <c r="AE103" s="148"/>
      <c r="AF103" s="149"/>
      <c r="AG103" s="125"/>
      <c r="AH103" s="125">
        <v>40000</v>
      </c>
      <c r="AI103" s="125">
        <v>0</v>
      </c>
      <c r="AJ103" s="125">
        <v>0</v>
      </c>
      <c r="AK103" s="126"/>
    </row>
    <row r="104" spans="1:37" s="127" customFormat="1" ht="20.25" customHeight="1" x14ac:dyDescent="0.2">
      <c r="A104" s="180" t="s">
        <v>394</v>
      </c>
      <c r="B104" s="181"/>
      <c r="C104" s="229" t="s">
        <v>395</v>
      </c>
      <c r="D104" s="230"/>
      <c r="E104" s="230"/>
      <c r="F104" s="230"/>
      <c r="G104" s="230"/>
      <c r="H104" s="230"/>
      <c r="I104" s="230"/>
      <c r="J104" s="230"/>
      <c r="K104" s="230"/>
      <c r="L104" s="230"/>
      <c r="M104" s="230"/>
      <c r="N104" s="230"/>
      <c r="O104" s="230"/>
      <c r="P104" s="230"/>
      <c r="Q104" s="230"/>
      <c r="R104" s="230"/>
      <c r="S104" s="230"/>
      <c r="T104" s="230"/>
      <c r="U104" s="230"/>
      <c r="V104" s="230"/>
      <c r="W104" s="230"/>
      <c r="X104" s="230"/>
      <c r="Y104" s="230"/>
      <c r="Z104" s="230"/>
      <c r="AA104" s="230"/>
      <c r="AB104" s="231"/>
      <c r="AC104" s="185" t="s">
        <v>396</v>
      </c>
      <c r="AD104" s="185"/>
      <c r="AE104" s="185"/>
      <c r="AF104" s="185"/>
      <c r="AG104" s="125">
        <f>SUM(AG102:AG103)</f>
        <v>0</v>
      </c>
      <c r="AH104" s="125">
        <f>SUM(AH102:AH103)</f>
        <v>40000</v>
      </c>
      <c r="AI104" s="125">
        <f>SUM(AI102:AI103)</f>
        <v>0</v>
      </c>
      <c r="AJ104" s="125">
        <f>SUM(AJ102:AJ103)</f>
        <v>0</v>
      </c>
      <c r="AK104" s="126">
        <f>SUM(AG104:AI104)</f>
        <v>40000</v>
      </c>
    </row>
    <row r="105" spans="1:37" s="127" customFormat="1" ht="20.25" customHeight="1" x14ac:dyDescent="0.2">
      <c r="A105" s="145"/>
      <c r="B105" s="146"/>
      <c r="C105" s="190" t="s">
        <v>397</v>
      </c>
      <c r="D105" s="191"/>
      <c r="E105" s="191"/>
      <c r="F105" s="191"/>
      <c r="G105" s="191"/>
      <c r="H105" s="191"/>
      <c r="I105" s="191"/>
      <c r="J105" s="191"/>
      <c r="K105" s="191"/>
      <c r="L105" s="191"/>
      <c r="M105" s="191"/>
      <c r="N105" s="191"/>
      <c r="O105" s="191"/>
      <c r="P105" s="191"/>
      <c r="Q105" s="191"/>
      <c r="R105" s="191"/>
      <c r="S105" s="191"/>
      <c r="T105" s="191"/>
      <c r="U105" s="191"/>
      <c r="V105" s="191"/>
      <c r="W105" s="191"/>
      <c r="X105" s="191"/>
      <c r="Y105" s="191"/>
      <c r="Z105" s="191"/>
      <c r="AA105" s="191"/>
      <c r="AB105" s="192"/>
      <c r="AC105" s="147"/>
      <c r="AD105" s="148"/>
      <c r="AE105" s="148"/>
      <c r="AF105" s="149"/>
      <c r="AG105" s="125"/>
      <c r="AH105" s="125">
        <v>77849</v>
      </c>
      <c r="AI105" s="125">
        <v>50000</v>
      </c>
      <c r="AJ105" s="125">
        <v>0</v>
      </c>
      <c r="AK105" s="126"/>
    </row>
    <row r="106" spans="1:37" s="127" customFormat="1" ht="20.25" customHeight="1" x14ac:dyDescent="0.2">
      <c r="A106" s="145"/>
      <c r="B106" s="146"/>
      <c r="C106" s="190" t="s">
        <v>398</v>
      </c>
      <c r="D106" s="191"/>
      <c r="E106" s="191"/>
      <c r="F106" s="191"/>
      <c r="G106" s="191"/>
      <c r="H106" s="191"/>
      <c r="I106" s="191"/>
      <c r="J106" s="191"/>
      <c r="K106" s="191"/>
      <c r="L106" s="191"/>
      <c r="M106" s="191"/>
      <c r="N106" s="191"/>
      <c r="O106" s="191"/>
      <c r="P106" s="191"/>
      <c r="Q106" s="191"/>
      <c r="R106" s="191"/>
      <c r="S106" s="191"/>
      <c r="T106" s="191"/>
      <c r="U106" s="191"/>
      <c r="V106" s="191"/>
      <c r="W106" s="191"/>
      <c r="X106" s="191"/>
      <c r="Y106" s="191"/>
      <c r="Z106" s="191"/>
      <c r="AA106" s="191"/>
      <c r="AB106" s="192"/>
      <c r="AC106" s="147"/>
      <c r="AD106" s="148"/>
      <c r="AE106" s="148"/>
      <c r="AF106" s="149"/>
      <c r="AG106" s="125"/>
      <c r="AH106" s="125"/>
      <c r="AI106" s="125">
        <v>90000</v>
      </c>
      <c r="AJ106" s="125">
        <v>0</v>
      </c>
      <c r="AK106" s="126"/>
    </row>
    <row r="107" spans="1:37" s="127" customFormat="1" ht="20.25" customHeight="1" x14ac:dyDescent="0.2">
      <c r="A107" s="145"/>
      <c r="B107" s="146"/>
      <c r="C107" s="190" t="s">
        <v>399</v>
      </c>
      <c r="D107" s="191"/>
      <c r="E107" s="191"/>
      <c r="F107" s="191"/>
      <c r="G107" s="191"/>
      <c r="H107" s="191"/>
      <c r="I107" s="191"/>
      <c r="J107" s="191"/>
      <c r="K107" s="191"/>
      <c r="L107" s="191"/>
      <c r="M107" s="191"/>
      <c r="N107" s="191"/>
      <c r="O107" s="191"/>
      <c r="P107" s="191"/>
      <c r="Q107" s="191"/>
      <c r="R107" s="191"/>
      <c r="S107" s="191"/>
      <c r="T107" s="191"/>
      <c r="U107" s="191"/>
      <c r="V107" s="191"/>
      <c r="W107" s="191"/>
      <c r="X107" s="191"/>
      <c r="Y107" s="191"/>
      <c r="Z107" s="191"/>
      <c r="AA107" s="191"/>
      <c r="AB107" s="192"/>
      <c r="AC107" s="147"/>
      <c r="AD107" s="148"/>
      <c r="AE107" s="148"/>
      <c r="AF107" s="149"/>
      <c r="AG107" s="125"/>
      <c r="AH107" s="125"/>
      <c r="AI107" s="125">
        <v>2835000</v>
      </c>
      <c r="AJ107" s="125">
        <v>0</v>
      </c>
      <c r="AK107" s="126"/>
    </row>
    <row r="108" spans="1:37" s="127" customFormat="1" ht="20.25" customHeight="1" x14ac:dyDescent="0.2">
      <c r="A108" s="145"/>
      <c r="B108" s="146"/>
      <c r="C108" s="190" t="s">
        <v>400</v>
      </c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91"/>
      <c r="X108" s="191"/>
      <c r="Y108" s="191"/>
      <c r="Z108" s="191"/>
      <c r="AA108" s="191"/>
      <c r="AB108" s="192"/>
      <c r="AC108" s="147"/>
      <c r="AD108" s="148"/>
      <c r="AE108" s="148"/>
      <c r="AF108" s="149"/>
      <c r="AG108" s="125">
        <v>47000</v>
      </c>
      <c r="AH108" s="125">
        <v>0</v>
      </c>
      <c r="AI108" s="125">
        <v>561000</v>
      </c>
      <c r="AJ108" s="125">
        <v>0</v>
      </c>
      <c r="AK108" s="126"/>
    </row>
    <row r="109" spans="1:37" s="127" customFormat="1" ht="37.5" customHeight="1" x14ac:dyDescent="0.2">
      <c r="A109" s="180" t="s">
        <v>401</v>
      </c>
      <c r="B109" s="181"/>
      <c r="C109" s="226" t="s">
        <v>402</v>
      </c>
      <c r="D109" s="227"/>
      <c r="E109" s="227"/>
      <c r="F109" s="227"/>
      <c r="G109" s="227"/>
      <c r="H109" s="227"/>
      <c r="I109" s="227"/>
      <c r="J109" s="227"/>
      <c r="K109" s="227"/>
      <c r="L109" s="227"/>
      <c r="M109" s="227"/>
      <c r="N109" s="227"/>
      <c r="O109" s="227"/>
      <c r="P109" s="227"/>
      <c r="Q109" s="227"/>
      <c r="R109" s="227"/>
      <c r="S109" s="227"/>
      <c r="T109" s="227"/>
      <c r="U109" s="227"/>
      <c r="V109" s="227"/>
      <c r="W109" s="227"/>
      <c r="X109" s="227"/>
      <c r="Y109" s="227"/>
      <c r="Z109" s="227"/>
      <c r="AA109" s="227"/>
      <c r="AB109" s="228"/>
      <c r="AC109" s="185" t="s">
        <v>403</v>
      </c>
      <c r="AD109" s="185"/>
      <c r="AE109" s="185"/>
      <c r="AF109" s="185"/>
      <c r="AG109" s="125">
        <f>SUM(AG105:AG108)</f>
        <v>47000</v>
      </c>
      <c r="AH109" s="125">
        <f>SUM(AH105:AH108)</f>
        <v>77849</v>
      </c>
      <c r="AI109" s="125">
        <f>SUM(AI105:AI108)</f>
        <v>3536000</v>
      </c>
      <c r="AJ109" s="125">
        <f>SUM(AJ105:AJ108)</f>
        <v>0</v>
      </c>
      <c r="AK109" s="126">
        <f>SUM(AG109:AI109)</f>
        <v>3660849</v>
      </c>
    </row>
    <row r="110" spans="1:37" s="151" customFormat="1" ht="20.25" customHeight="1" x14ac:dyDescent="0.2">
      <c r="A110" s="172" t="s">
        <v>404</v>
      </c>
      <c r="B110" s="173"/>
      <c r="C110" s="223" t="s">
        <v>405</v>
      </c>
      <c r="D110" s="224"/>
      <c r="E110" s="224"/>
      <c r="F110" s="224"/>
      <c r="G110" s="224"/>
      <c r="H110" s="224"/>
      <c r="I110" s="224"/>
      <c r="J110" s="224"/>
      <c r="K110" s="224"/>
      <c r="L110" s="224"/>
      <c r="M110" s="224"/>
      <c r="N110" s="224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5"/>
      <c r="AC110" s="189" t="s">
        <v>406</v>
      </c>
      <c r="AD110" s="189"/>
      <c r="AE110" s="189"/>
      <c r="AF110" s="189"/>
      <c r="AG110" s="150">
        <f>SUM(AG95+AG97+AG98+AG100+AG101+AG104++AG109)</f>
        <v>4047000</v>
      </c>
      <c r="AH110" s="150">
        <f>SUM(AH95,AH97,AH98,AH100,AH101,AH104,AH109)</f>
        <v>117849</v>
      </c>
      <c r="AI110" s="150">
        <f>SUM(AI95,AI97,AI98,AI100,AI101,AI104,AI109)</f>
        <v>4736000</v>
      </c>
      <c r="AJ110" s="150">
        <f>SUM(AJ95,AJ97,AJ98,AJ100,AJ101,AJ104,AJ109)</f>
        <v>0</v>
      </c>
      <c r="AK110" s="154">
        <f>SUM(AG110:AI110)</f>
        <v>8900849</v>
      </c>
    </row>
    <row r="111" spans="1:37" s="151" customFormat="1" ht="20.25" customHeight="1" x14ac:dyDescent="0.2">
      <c r="A111" s="152"/>
      <c r="B111" s="153"/>
      <c r="C111" s="190" t="s">
        <v>407</v>
      </c>
      <c r="D111" s="191"/>
      <c r="E111" s="191"/>
      <c r="F111" s="191"/>
      <c r="G111" s="191"/>
      <c r="H111" s="191"/>
      <c r="I111" s="191"/>
      <c r="J111" s="191"/>
      <c r="K111" s="191"/>
      <c r="L111" s="191"/>
      <c r="M111" s="191"/>
      <c r="N111" s="191"/>
      <c r="O111" s="191"/>
      <c r="P111" s="191"/>
      <c r="Q111" s="191"/>
      <c r="R111" s="191"/>
      <c r="S111" s="191"/>
      <c r="T111" s="191"/>
      <c r="U111" s="191"/>
      <c r="V111" s="191"/>
      <c r="W111" s="191"/>
      <c r="X111" s="191"/>
      <c r="Y111" s="191"/>
      <c r="Z111" s="191"/>
      <c r="AA111" s="191"/>
      <c r="AB111" s="192"/>
      <c r="AC111" s="147"/>
      <c r="AD111" s="148"/>
      <c r="AE111" s="148"/>
      <c r="AF111" s="149"/>
      <c r="AG111" s="150"/>
      <c r="AH111" s="150">
        <v>120000</v>
      </c>
      <c r="AI111" s="150">
        <v>0</v>
      </c>
      <c r="AJ111" s="150">
        <v>0</v>
      </c>
      <c r="AK111" s="154"/>
    </row>
    <row r="112" spans="1:37" s="127" customFormat="1" ht="20.25" customHeight="1" x14ac:dyDescent="0.2">
      <c r="A112" s="180" t="s">
        <v>408</v>
      </c>
      <c r="B112" s="181"/>
      <c r="C112" s="226" t="s">
        <v>409</v>
      </c>
      <c r="D112" s="227"/>
      <c r="E112" s="227"/>
      <c r="F112" s="227"/>
      <c r="G112" s="227"/>
      <c r="H112" s="227"/>
      <c r="I112" s="227"/>
      <c r="J112" s="227"/>
      <c r="K112" s="227"/>
      <c r="L112" s="227"/>
      <c r="M112" s="227"/>
      <c r="N112" s="227"/>
      <c r="O112" s="227"/>
      <c r="P112" s="227"/>
      <c r="Q112" s="227"/>
      <c r="R112" s="227"/>
      <c r="S112" s="227"/>
      <c r="T112" s="227"/>
      <c r="U112" s="227"/>
      <c r="V112" s="227"/>
      <c r="W112" s="227"/>
      <c r="X112" s="227"/>
      <c r="Y112" s="227"/>
      <c r="Z112" s="227"/>
      <c r="AA112" s="227"/>
      <c r="AB112" s="228"/>
      <c r="AC112" s="185" t="s">
        <v>410</v>
      </c>
      <c r="AD112" s="185"/>
      <c r="AE112" s="185"/>
      <c r="AF112" s="185"/>
      <c r="AG112" s="125">
        <f>SUM(AG111)</f>
        <v>0</v>
      </c>
      <c r="AH112" s="125">
        <f>SUM(AH111)</f>
        <v>120000</v>
      </c>
      <c r="AI112" s="125">
        <f>SUM(AI111)</f>
        <v>0</v>
      </c>
      <c r="AJ112" s="125">
        <f>SUM(AJ111)</f>
        <v>0</v>
      </c>
      <c r="AK112" s="126">
        <f>SUM(AG112:AI112)</f>
        <v>120000</v>
      </c>
    </row>
    <row r="113" spans="1:37" s="127" customFormat="1" ht="20.25" customHeight="1" x14ac:dyDescent="0.2">
      <c r="A113" s="145"/>
      <c r="B113" s="146"/>
      <c r="C113" s="190" t="s">
        <v>411</v>
      </c>
      <c r="D113" s="191"/>
      <c r="E113" s="191"/>
      <c r="F113" s="191"/>
      <c r="G113" s="191"/>
      <c r="H113" s="191"/>
      <c r="I113" s="191"/>
      <c r="J113" s="191"/>
      <c r="K113" s="191"/>
      <c r="L113" s="191"/>
      <c r="M113" s="191"/>
      <c r="N113" s="191"/>
      <c r="O113" s="191"/>
      <c r="P113" s="191"/>
      <c r="Q113" s="191"/>
      <c r="R113" s="191"/>
      <c r="S113" s="191"/>
      <c r="T113" s="191"/>
      <c r="U113" s="191"/>
      <c r="V113" s="191"/>
      <c r="W113" s="191"/>
      <c r="X113" s="191"/>
      <c r="Y113" s="191"/>
      <c r="Z113" s="191"/>
      <c r="AA113" s="191"/>
      <c r="AB113" s="192"/>
      <c r="AC113" s="147"/>
      <c r="AD113" s="148"/>
      <c r="AE113" s="148"/>
      <c r="AF113" s="149"/>
      <c r="AG113" s="125"/>
      <c r="AH113" s="125"/>
      <c r="AI113" s="125"/>
      <c r="AJ113" s="125"/>
      <c r="AK113" s="126"/>
    </row>
    <row r="114" spans="1:37" s="127" customFormat="1" ht="20.25" customHeight="1" x14ac:dyDescent="0.2">
      <c r="A114" s="180" t="s">
        <v>412</v>
      </c>
      <c r="B114" s="181"/>
      <c r="C114" s="226" t="s">
        <v>413</v>
      </c>
      <c r="D114" s="227"/>
      <c r="E114" s="227"/>
      <c r="F114" s="227"/>
      <c r="G114" s="227"/>
      <c r="H114" s="227"/>
      <c r="I114" s="227"/>
      <c r="J114" s="227"/>
      <c r="K114" s="227"/>
      <c r="L114" s="227"/>
      <c r="M114" s="227"/>
      <c r="N114" s="227"/>
      <c r="O114" s="227"/>
      <c r="P114" s="227"/>
      <c r="Q114" s="227"/>
      <c r="R114" s="227"/>
      <c r="S114" s="227"/>
      <c r="T114" s="227"/>
      <c r="U114" s="227"/>
      <c r="V114" s="227"/>
      <c r="W114" s="227"/>
      <c r="X114" s="227"/>
      <c r="Y114" s="227"/>
      <c r="Z114" s="227"/>
      <c r="AA114" s="227"/>
      <c r="AB114" s="228"/>
      <c r="AC114" s="185" t="s">
        <v>414</v>
      </c>
      <c r="AD114" s="185"/>
      <c r="AE114" s="185"/>
      <c r="AF114" s="185"/>
      <c r="AG114" s="125">
        <f>SUM(AG113)</f>
        <v>0</v>
      </c>
      <c r="AH114" s="125">
        <f>SUM(AH113)</f>
        <v>0</v>
      </c>
      <c r="AI114" s="125">
        <f>SUM(AI113)</f>
        <v>0</v>
      </c>
      <c r="AJ114" s="125">
        <f>SUM(AJ113)</f>
        <v>0</v>
      </c>
      <c r="AK114" s="126">
        <f>SUM(AG114:AI114)</f>
        <v>0</v>
      </c>
    </row>
    <row r="115" spans="1:37" s="151" customFormat="1" ht="20.25" customHeight="1" x14ac:dyDescent="0.2">
      <c r="A115" s="172" t="s">
        <v>415</v>
      </c>
      <c r="B115" s="173"/>
      <c r="C115" s="223" t="s">
        <v>416</v>
      </c>
      <c r="D115" s="224"/>
      <c r="E115" s="224"/>
      <c r="F115" s="224"/>
      <c r="G115" s="224"/>
      <c r="H115" s="224"/>
      <c r="I115" s="224"/>
      <c r="J115" s="224"/>
      <c r="K115" s="224"/>
      <c r="L115" s="224"/>
      <c r="M115" s="224"/>
      <c r="N115" s="224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5"/>
      <c r="AC115" s="189" t="s">
        <v>417</v>
      </c>
      <c r="AD115" s="189"/>
      <c r="AE115" s="189"/>
      <c r="AF115" s="189"/>
      <c r="AG115" s="150">
        <f>SUM(AG112+AG114)</f>
        <v>0</v>
      </c>
      <c r="AH115" s="150">
        <f>SUM(AH112:AH114)</f>
        <v>120000</v>
      </c>
      <c r="AI115" s="150">
        <f>SUM(AI112:AI114)</f>
        <v>0</v>
      </c>
      <c r="AJ115" s="150">
        <f>SUM(AJ112:AJ114)</f>
        <v>0</v>
      </c>
      <c r="AK115" s="154">
        <f>SUM(AG115:AI115)</f>
        <v>120000</v>
      </c>
    </row>
    <row r="116" spans="1:37" s="151" customFormat="1" ht="20.25" customHeight="1" x14ac:dyDescent="0.2">
      <c r="A116" s="152"/>
      <c r="B116" s="153"/>
      <c r="C116" s="190" t="s">
        <v>418</v>
      </c>
      <c r="D116" s="191"/>
      <c r="E116" s="191"/>
      <c r="F116" s="191"/>
      <c r="G116" s="191"/>
      <c r="H116" s="191"/>
      <c r="I116" s="191"/>
      <c r="J116" s="191"/>
      <c r="K116" s="191"/>
      <c r="L116" s="191"/>
      <c r="M116" s="191"/>
      <c r="N116" s="191"/>
      <c r="O116" s="191"/>
      <c r="P116" s="191"/>
      <c r="Q116" s="191"/>
      <c r="R116" s="191"/>
      <c r="S116" s="191"/>
      <c r="T116" s="191"/>
      <c r="U116" s="191"/>
      <c r="V116" s="191"/>
      <c r="W116" s="191"/>
      <c r="X116" s="191"/>
      <c r="Y116" s="191"/>
      <c r="Z116" s="191"/>
      <c r="AA116" s="191"/>
      <c r="AB116" s="192"/>
      <c r="AC116" s="147"/>
      <c r="AD116" s="148"/>
      <c r="AE116" s="148"/>
      <c r="AF116" s="149"/>
      <c r="AG116" s="150">
        <v>1106190</v>
      </c>
      <c r="AH116" s="150">
        <v>66150</v>
      </c>
      <c r="AI116" s="150">
        <v>424590</v>
      </c>
      <c r="AJ116" s="150"/>
      <c r="AK116" s="154"/>
    </row>
    <row r="117" spans="1:37" s="127" customFormat="1" ht="20.25" customHeight="1" x14ac:dyDescent="0.2">
      <c r="A117" s="180" t="s">
        <v>419</v>
      </c>
      <c r="B117" s="181"/>
      <c r="C117" s="226" t="s">
        <v>420</v>
      </c>
      <c r="D117" s="227"/>
      <c r="E117" s="227"/>
      <c r="F117" s="227"/>
      <c r="G117" s="227"/>
      <c r="H117" s="227"/>
      <c r="I117" s="227"/>
      <c r="J117" s="227"/>
      <c r="K117" s="227"/>
      <c r="L117" s="227"/>
      <c r="M117" s="227"/>
      <c r="N117" s="227"/>
      <c r="O117" s="227"/>
      <c r="P117" s="227"/>
      <c r="Q117" s="227"/>
      <c r="R117" s="227"/>
      <c r="S117" s="227"/>
      <c r="T117" s="227"/>
      <c r="U117" s="227"/>
      <c r="V117" s="227"/>
      <c r="W117" s="227"/>
      <c r="X117" s="227"/>
      <c r="Y117" s="227"/>
      <c r="Z117" s="227"/>
      <c r="AA117" s="227"/>
      <c r="AB117" s="228"/>
      <c r="AC117" s="185" t="s">
        <v>421</v>
      </c>
      <c r="AD117" s="185"/>
      <c r="AE117" s="185"/>
      <c r="AF117" s="185"/>
      <c r="AG117" s="125">
        <f>SUM(AG116)</f>
        <v>1106190</v>
      </c>
      <c r="AH117" s="125">
        <f>SUM(AH116)</f>
        <v>66150</v>
      </c>
      <c r="AI117" s="125">
        <f>SUM(AI116)</f>
        <v>424590</v>
      </c>
      <c r="AJ117" s="125">
        <f>SUM(AJ116)</f>
        <v>0</v>
      </c>
      <c r="AK117" s="126">
        <f>SUM(AG117:AI117)</f>
        <v>1596930</v>
      </c>
    </row>
    <row r="118" spans="1:37" s="127" customFormat="1" ht="20.25" customHeight="1" x14ac:dyDescent="0.2">
      <c r="A118" s="180" t="s">
        <v>422</v>
      </c>
      <c r="B118" s="181"/>
      <c r="C118" s="226" t="s">
        <v>423</v>
      </c>
      <c r="D118" s="227"/>
      <c r="E118" s="227"/>
      <c r="F118" s="227"/>
      <c r="G118" s="227"/>
      <c r="H118" s="227"/>
      <c r="I118" s="227"/>
      <c r="J118" s="227"/>
      <c r="K118" s="227"/>
      <c r="L118" s="227"/>
      <c r="M118" s="227"/>
      <c r="N118" s="227"/>
      <c r="O118" s="227"/>
      <c r="P118" s="227"/>
      <c r="Q118" s="227"/>
      <c r="R118" s="227"/>
      <c r="S118" s="227"/>
      <c r="T118" s="227"/>
      <c r="U118" s="227"/>
      <c r="V118" s="227"/>
      <c r="W118" s="227"/>
      <c r="X118" s="227"/>
      <c r="Y118" s="227"/>
      <c r="Z118" s="227"/>
      <c r="AA118" s="227"/>
      <c r="AB118" s="228"/>
      <c r="AC118" s="185" t="s">
        <v>424</v>
      </c>
      <c r="AD118" s="185"/>
      <c r="AE118" s="185"/>
      <c r="AF118" s="185"/>
      <c r="AG118" s="125"/>
      <c r="AH118" s="125"/>
      <c r="AI118" s="125"/>
      <c r="AJ118" s="125"/>
      <c r="AK118" s="126">
        <f>SUM(AG118:AI118)</f>
        <v>0</v>
      </c>
    </row>
    <row r="119" spans="1:37" s="127" customFormat="1" ht="20.25" customHeight="1" x14ac:dyDescent="0.2">
      <c r="A119" s="180" t="s">
        <v>425</v>
      </c>
      <c r="B119" s="181"/>
      <c r="C119" s="226" t="s">
        <v>426</v>
      </c>
      <c r="D119" s="227"/>
      <c r="E119" s="227"/>
      <c r="F119" s="227"/>
      <c r="G119" s="227"/>
      <c r="H119" s="227"/>
      <c r="I119" s="227"/>
      <c r="J119" s="227"/>
      <c r="K119" s="227"/>
      <c r="L119" s="227"/>
      <c r="M119" s="227"/>
      <c r="N119" s="227"/>
      <c r="O119" s="227"/>
      <c r="P119" s="227"/>
      <c r="Q119" s="227"/>
      <c r="R119" s="227"/>
      <c r="S119" s="227"/>
      <c r="T119" s="227"/>
      <c r="U119" s="227"/>
      <c r="V119" s="227"/>
      <c r="W119" s="227"/>
      <c r="X119" s="227"/>
      <c r="Y119" s="227"/>
      <c r="Z119" s="227"/>
      <c r="AA119" s="227"/>
      <c r="AB119" s="228"/>
      <c r="AC119" s="185" t="s">
        <v>427</v>
      </c>
      <c r="AD119" s="185"/>
      <c r="AE119" s="185"/>
      <c r="AF119" s="185"/>
      <c r="AG119" s="125"/>
      <c r="AH119" s="125"/>
      <c r="AI119" s="125"/>
      <c r="AJ119" s="125"/>
      <c r="AK119" s="126">
        <f>SUM(AG119:AI119)</f>
        <v>0</v>
      </c>
    </row>
    <row r="120" spans="1:37" s="127" customFormat="1" ht="20.25" customHeight="1" x14ac:dyDescent="0.2">
      <c r="A120" s="180" t="s">
        <v>428</v>
      </c>
      <c r="B120" s="181"/>
      <c r="C120" s="226" t="s">
        <v>429</v>
      </c>
      <c r="D120" s="227"/>
      <c r="E120" s="227"/>
      <c r="F120" s="227"/>
      <c r="G120" s="227"/>
      <c r="H120" s="227"/>
      <c r="I120" s="227"/>
      <c r="J120" s="227"/>
      <c r="K120" s="227"/>
      <c r="L120" s="227"/>
      <c r="M120" s="227"/>
      <c r="N120" s="227"/>
      <c r="O120" s="227"/>
      <c r="P120" s="227"/>
      <c r="Q120" s="227"/>
      <c r="R120" s="227"/>
      <c r="S120" s="227"/>
      <c r="T120" s="227"/>
      <c r="U120" s="227"/>
      <c r="V120" s="227"/>
      <c r="W120" s="227"/>
      <c r="X120" s="227"/>
      <c r="Y120" s="227"/>
      <c r="Z120" s="227"/>
      <c r="AA120" s="227"/>
      <c r="AB120" s="228"/>
      <c r="AC120" s="185" t="s">
        <v>430</v>
      </c>
      <c r="AD120" s="185"/>
      <c r="AE120" s="185"/>
      <c r="AF120" s="185"/>
      <c r="AG120" s="125"/>
      <c r="AH120" s="125"/>
      <c r="AI120" s="125"/>
      <c r="AJ120" s="125"/>
      <c r="AK120" s="126">
        <f>SUM(AG120:AI120)</f>
        <v>0</v>
      </c>
    </row>
    <row r="121" spans="1:37" s="127" customFormat="1" ht="20.25" customHeight="1" x14ac:dyDescent="0.2">
      <c r="A121" s="145"/>
      <c r="B121" s="146"/>
      <c r="C121" s="190" t="s">
        <v>431</v>
      </c>
      <c r="D121" s="191"/>
      <c r="E121" s="191"/>
      <c r="F121" s="191"/>
      <c r="G121" s="191"/>
      <c r="H121" s="191"/>
      <c r="I121" s="191"/>
      <c r="J121" s="191"/>
      <c r="K121" s="191"/>
      <c r="L121" s="191"/>
      <c r="M121" s="191"/>
      <c r="N121" s="191"/>
      <c r="O121" s="191"/>
      <c r="P121" s="191"/>
      <c r="Q121" s="191"/>
      <c r="R121" s="191"/>
      <c r="S121" s="191"/>
      <c r="T121" s="191"/>
      <c r="U121" s="191"/>
      <c r="V121" s="191"/>
      <c r="W121" s="191"/>
      <c r="X121" s="191"/>
      <c r="Y121" s="191"/>
      <c r="Z121" s="191"/>
      <c r="AA121" s="191"/>
      <c r="AB121" s="192"/>
      <c r="AC121" s="147"/>
      <c r="AD121" s="148"/>
      <c r="AE121" s="148"/>
      <c r="AF121" s="149"/>
      <c r="AG121" s="125"/>
      <c r="AH121" s="125"/>
      <c r="AI121" s="125"/>
      <c r="AJ121" s="125"/>
      <c r="AK121" s="126"/>
    </row>
    <row r="122" spans="1:37" s="127" customFormat="1" ht="20.25" customHeight="1" x14ac:dyDescent="0.2">
      <c r="A122" s="145"/>
      <c r="B122" s="146"/>
      <c r="C122" s="190" t="s">
        <v>432</v>
      </c>
      <c r="D122" s="191"/>
      <c r="E122" s="191"/>
      <c r="F122" s="191"/>
      <c r="G122" s="191"/>
      <c r="H122" s="191"/>
      <c r="I122" s="191"/>
      <c r="J122" s="191"/>
      <c r="K122" s="191"/>
      <c r="L122" s="191"/>
      <c r="M122" s="191"/>
      <c r="N122" s="191"/>
      <c r="O122" s="191"/>
      <c r="P122" s="191"/>
      <c r="Q122" s="191"/>
      <c r="R122" s="191"/>
      <c r="S122" s="191"/>
      <c r="T122" s="191"/>
      <c r="U122" s="191"/>
      <c r="V122" s="191"/>
      <c r="W122" s="191"/>
      <c r="X122" s="191"/>
      <c r="Y122" s="191"/>
      <c r="Z122" s="191"/>
      <c r="AA122" s="191"/>
      <c r="AB122" s="192"/>
      <c r="AC122" s="147"/>
      <c r="AD122" s="148"/>
      <c r="AE122" s="148"/>
      <c r="AF122" s="149"/>
      <c r="AG122" s="125"/>
      <c r="AH122" s="125"/>
      <c r="AI122" s="125">
        <v>5000</v>
      </c>
      <c r="AJ122" s="125">
        <v>0</v>
      </c>
      <c r="AK122" s="126"/>
    </row>
    <row r="123" spans="1:37" s="127" customFormat="1" ht="20.25" customHeight="1" x14ac:dyDescent="0.2">
      <c r="A123" s="145"/>
      <c r="B123" s="146"/>
      <c r="C123" s="190" t="s">
        <v>433</v>
      </c>
      <c r="D123" s="191"/>
      <c r="E123" s="191"/>
      <c r="F123" s="191"/>
      <c r="G123" s="191"/>
      <c r="H123" s="191"/>
      <c r="I123" s="191"/>
      <c r="J123" s="191"/>
      <c r="K123" s="191"/>
      <c r="L123" s="191"/>
      <c r="M123" s="191"/>
      <c r="N123" s="191"/>
      <c r="O123" s="191"/>
      <c r="P123" s="191"/>
      <c r="Q123" s="191"/>
      <c r="R123" s="191"/>
      <c r="S123" s="191"/>
      <c r="T123" s="191"/>
      <c r="U123" s="191"/>
      <c r="V123" s="191"/>
      <c r="W123" s="191"/>
      <c r="X123" s="191"/>
      <c r="Y123" s="191"/>
      <c r="Z123" s="191"/>
      <c r="AA123" s="191"/>
      <c r="AB123" s="192"/>
      <c r="AC123" s="147"/>
      <c r="AD123" s="148"/>
      <c r="AE123" s="148"/>
      <c r="AF123" s="149"/>
      <c r="AG123" s="125"/>
      <c r="AH123" s="125"/>
      <c r="AI123" s="125">
        <v>2000</v>
      </c>
      <c r="AJ123" s="125">
        <v>0</v>
      </c>
      <c r="AK123" s="126"/>
    </row>
    <row r="124" spans="1:37" s="127" customFormat="1" ht="20.25" customHeight="1" x14ac:dyDescent="0.2">
      <c r="A124" s="145"/>
      <c r="B124" s="146"/>
      <c r="C124" s="190" t="s">
        <v>434</v>
      </c>
      <c r="D124" s="191"/>
      <c r="E124" s="191"/>
      <c r="F124" s="191"/>
      <c r="G124" s="191"/>
      <c r="H124" s="191"/>
      <c r="I124" s="191"/>
      <c r="J124" s="191"/>
      <c r="K124" s="191"/>
      <c r="L124" s="191"/>
      <c r="M124" s="191"/>
      <c r="N124" s="191"/>
      <c r="O124" s="191"/>
      <c r="P124" s="191"/>
      <c r="Q124" s="191"/>
      <c r="R124" s="191"/>
      <c r="S124" s="191"/>
      <c r="T124" s="191"/>
      <c r="U124" s="191"/>
      <c r="V124" s="191"/>
      <c r="W124" s="191"/>
      <c r="X124" s="191"/>
      <c r="Y124" s="191"/>
      <c r="Z124" s="191"/>
      <c r="AA124" s="191"/>
      <c r="AB124" s="192"/>
      <c r="AC124" s="147"/>
      <c r="AD124" s="148"/>
      <c r="AE124" s="148"/>
      <c r="AF124" s="149"/>
      <c r="AG124" s="125"/>
      <c r="AH124" s="125">
        <v>0</v>
      </c>
      <c r="AI124" s="125">
        <v>10000</v>
      </c>
      <c r="AJ124" s="125">
        <v>0</v>
      </c>
      <c r="AK124" s="126"/>
    </row>
    <row r="125" spans="1:37" s="127" customFormat="1" ht="20.25" customHeight="1" x14ac:dyDescent="0.2">
      <c r="A125" s="180" t="s">
        <v>435</v>
      </c>
      <c r="B125" s="181"/>
      <c r="C125" s="226" t="s">
        <v>436</v>
      </c>
      <c r="D125" s="227"/>
      <c r="E125" s="227"/>
      <c r="F125" s="227"/>
      <c r="G125" s="227"/>
      <c r="H125" s="227"/>
      <c r="I125" s="227"/>
      <c r="J125" s="227"/>
      <c r="K125" s="227"/>
      <c r="L125" s="227"/>
      <c r="M125" s="227"/>
      <c r="N125" s="227"/>
      <c r="O125" s="227"/>
      <c r="P125" s="227"/>
      <c r="Q125" s="227"/>
      <c r="R125" s="227"/>
      <c r="S125" s="227"/>
      <c r="T125" s="227"/>
      <c r="U125" s="227"/>
      <c r="V125" s="227"/>
      <c r="W125" s="227"/>
      <c r="X125" s="227"/>
      <c r="Y125" s="227"/>
      <c r="Z125" s="227"/>
      <c r="AA125" s="227"/>
      <c r="AB125" s="228"/>
      <c r="AC125" s="185" t="s">
        <v>437</v>
      </c>
      <c r="AD125" s="185"/>
      <c r="AE125" s="185"/>
      <c r="AF125" s="185"/>
      <c r="AG125" s="125">
        <f>SUM(AG121:AG124)</f>
        <v>0</v>
      </c>
      <c r="AH125" s="125">
        <f>SUM(AH121:AH124)</f>
        <v>0</v>
      </c>
      <c r="AI125" s="125">
        <f>SUM(AI121:AI124)</f>
        <v>17000</v>
      </c>
      <c r="AJ125" s="125">
        <f>SUM(AJ121:AJ124)</f>
        <v>0</v>
      </c>
      <c r="AK125" s="126">
        <f>SUM(AG125:AI125)</f>
        <v>17000</v>
      </c>
    </row>
    <row r="126" spans="1:37" s="151" customFormat="1" ht="20.25" customHeight="1" x14ac:dyDescent="0.2">
      <c r="A126" s="172" t="s">
        <v>438</v>
      </c>
      <c r="B126" s="173"/>
      <c r="C126" s="223" t="s">
        <v>439</v>
      </c>
      <c r="D126" s="224"/>
      <c r="E126" s="224"/>
      <c r="F126" s="224"/>
      <c r="G126" s="224"/>
      <c r="H126" s="224"/>
      <c r="I126" s="224"/>
      <c r="J126" s="224"/>
      <c r="K126" s="224"/>
      <c r="L126" s="224"/>
      <c r="M126" s="224"/>
      <c r="N126" s="224"/>
      <c r="O126" s="224"/>
      <c r="P126" s="224"/>
      <c r="Q126" s="224"/>
      <c r="R126" s="224"/>
      <c r="S126" s="224"/>
      <c r="T126" s="224"/>
      <c r="U126" s="224"/>
      <c r="V126" s="224"/>
      <c r="W126" s="224"/>
      <c r="X126" s="224"/>
      <c r="Y126" s="224"/>
      <c r="Z126" s="224"/>
      <c r="AA126" s="224"/>
      <c r="AB126" s="225"/>
      <c r="AC126" s="189" t="s">
        <v>440</v>
      </c>
      <c r="AD126" s="189"/>
      <c r="AE126" s="189"/>
      <c r="AF126" s="189"/>
      <c r="AG126" s="150">
        <f>SUM(AG117+AG118+AG119+AG120+AG125)</f>
        <v>1106190</v>
      </c>
      <c r="AH126" s="150">
        <f>SUM(AH117,AH118,AH119,AH120,AH125)</f>
        <v>66150</v>
      </c>
      <c r="AI126" s="150">
        <f>SUM(AI117,AI118,AI119,AI120,AI125)</f>
        <v>441590</v>
      </c>
      <c r="AJ126" s="150">
        <f>SUM(AJ117,AJ118,AJ119,AJ120,AJ125)</f>
        <v>0</v>
      </c>
      <c r="AK126" s="154">
        <f>SUM(AG126:AJ126)</f>
        <v>1613930</v>
      </c>
    </row>
    <row r="127" spans="1:37" s="151" customFormat="1" ht="20.25" customHeight="1" x14ac:dyDescent="0.2">
      <c r="A127" s="172" t="s">
        <v>441</v>
      </c>
      <c r="B127" s="173"/>
      <c r="C127" s="223" t="s">
        <v>442</v>
      </c>
      <c r="D127" s="224"/>
      <c r="E127" s="224"/>
      <c r="F127" s="224"/>
      <c r="G127" s="224"/>
      <c r="H127" s="224"/>
      <c r="I127" s="224"/>
      <c r="J127" s="224"/>
      <c r="K127" s="224"/>
      <c r="L127" s="224"/>
      <c r="M127" s="224"/>
      <c r="N127" s="224"/>
      <c r="O127" s="224"/>
      <c r="P127" s="224"/>
      <c r="Q127" s="224"/>
      <c r="R127" s="224"/>
      <c r="S127" s="224"/>
      <c r="T127" s="224"/>
      <c r="U127" s="224"/>
      <c r="V127" s="224"/>
      <c r="W127" s="224"/>
      <c r="X127" s="224"/>
      <c r="Y127" s="224"/>
      <c r="Z127" s="224"/>
      <c r="AA127" s="224"/>
      <c r="AB127" s="225"/>
      <c r="AC127" s="189" t="s">
        <v>443</v>
      </c>
      <c r="AD127" s="189"/>
      <c r="AE127" s="189"/>
      <c r="AF127" s="189"/>
      <c r="AG127" s="150">
        <f>SUM(AG126,AG115,AG110,AG91,AG85)</f>
        <v>5203190</v>
      </c>
      <c r="AH127" s="150">
        <f>SUM(AH126,AH85,AH91,AH110,AH115)</f>
        <v>598999</v>
      </c>
      <c r="AI127" s="150">
        <f>SUM(AI126,AI85,AI91,AI110,AI115)</f>
        <v>5362590</v>
      </c>
      <c r="AJ127" s="150">
        <f>SUM(AJ126,AJ85,AJ91,AJ110,AJ115)</f>
        <v>0</v>
      </c>
      <c r="AK127" s="154">
        <f>SUM(AG127:AJ127)</f>
        <v>11164779</v>
      </c>
    </row>
    <row r="128" spans="1:37" s="151" customFormat="1" ht="20.25" customHeight="1" x14ac:dyDescent="0.2">
      <c r="A128" s="152"/>
      <c r="B128" s="153"/>
      <c r="C128" s="190" t="s">
        <v>444</v>
      </c>
      <c r="D128" s="191"/>
      <c r="E128" s="191"/>
      <c r="F128" s="191"/>
      <c r="G128" s="191"/>
      <c r="H128" s="191"/>
      <c r="I128" s="191"/>
      <c r="J128" s="191"/>
      <c r="K128" s="191"/>
      <c r="L128" s="191"/>
      <c r="M128" s="191"/>
      <c r="N128" s="191"/>
      <c r="O128" s="191"/>
      <c r="P128" s="191"/>
      <c r="Q128" s="191"/>
      <c r="R128" s="191"/>
      <c r="S128" s="191"/>
      <c r="T128" s="191"/>
      <c r="U128" s="191"/>
      <c r="V128" s="191"/>
      <c r="W128" s="191"/>
      <c r="X128" s="191"/>
      <c r="Y128" s="191"/>
      <c r="Z128" s="191"/>
      <c r="AA128" s="191"/>
      <c r="AB128" s="192"/>
      <c r="AC128" s="147"/>
      <c r="AD128" s="148"/>
      <c r="AE128" s="148"/>
      <c r="AF128" s="149"/>
      <c r="AG128" s="150"/>
      <c r="AH128" s="150"/>
      <c r="AI128" s="150"/>
      <c r="AJ128" s="150"/>
      <c r="AK128" s="154"/>
    </row>
    <row r="129" spans="1:37" s="127" customFormat="1" ht="20.25" customHeight="1" x14ac:dyDescent="0.2">
      <c r="A129" s="180" t="s">
        <v>445</v>
      </c>
      <c r="B129" s="181"/>
      <c r="C129" s="182" t="s">
        <v>446</v>
      </c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83"/>
      <c r="O129" s="183"/>
      <c r="P129" s="183"/>
      <c r="Q129" s="183"/>
      <c r="R129" s="183"/>
      <c r="S129" s="183"/>
      <c r="T129" s="183"/>
      <c r="U129" s="183"/>
      <c r="V129" s="183"/>
      <c r="W129" s="183"/>
      <c r="X129" s="183"/>
      <c r="Y129" s="183"/>
      <c r="Z129" s="183"/>
      <c r="AA129" s="183"/>
      <c r="AB129" s="184"/>
      <c r="AC129" s="185" t="s">
        <v>447</v>
      </c>
      <c r="AD129" s="185"/>
      <c r="AE129" s="185"/>
      <c r="AF129" s="185"/>
      <c r="AG129" s="125">
        <f>SUM(AG128)</f>
        <v>0</v>
      </c>
      <c r="AH129" s="125">
        <f>SUM(AH128)</f>
        <v>0</v>
      </c>
      <c r="AI129" s="125">
        <f>SUM(AI128)</f>
        <v>0</v>
      </c>
      <c r="AJ129" s="125">
        <f>SUM(AJ128)</f>
        <v>0</v>
      </c>
      <c r="AK129" s="126">
        <f>SUM(AG129:AI129)</f>
        <v>0</v>
      </c>
    </row>
    <row r="130" spans="1:37" s="127" customFormat="1" ht="20.25" customHeight="1" x14ac:dyDescent="0.2">
      <c r="A130" s="145"/>
      <c r="B130" s="146"/>
      <c r="C130" s="190" t="s">
        <v>448</v>
      </c>
      <c r="D130" s="191"/>
      <c r="E130" s="191"/>
      <c r="F130" s="191"/>
      <c r="G130" s="191"/>
      <c r="H130" s="191"/>
      <c r="I130" s="191"/>
      <c r="J130" s="191"/>
      <c r="K130" s="191"/>
      <c r="L130" s="191"/>
      <c r="M130" s="191"/>
      <c r="N130" s="191"/>
      <c r="O130" s="191"/>
      <c r="P130" s="191"/>
      <c r="Q130" s="191"/>
      <c r="R130" s="191"/>
      <c r="S130" s="191"/>
      <c r="T130" s="191"/>
      <c r="U130" s="191"/>
      <c r="V130" s="191"/>
      <c r="W130" s="191"/>
      <c r="X130" s="191"/>
      <c r="Y130" s="191"/>
      <c r="Z130" s="191"/>
      <c r="AA130" s="191"/>
      <c r="AB130" s="192"/>
      <c r="AC130" s="147"/>
      <c r="AD130" s="148"/>
      <c r="AE130" s="148"/>
      <c r="AF130" s="149"/>
      <c r="AG130" s="125"/>
      <c r="AH130" s="125"/>
      <c r="AI130" s="125"/>
      <c r="AJ130" s="125"/>
      <c r="AK130" s="126"/>
    </row>
    <row r="131" spans="1:37" s="127" customFormat="1" ht="20.25" customHeight="1" x14ac:dyDescent="0.2">
      <c r="A131" s="180" t="s">
        <v>449</v>
      </c>
      <c r="B131" s="181"/>
      <c r="C131" s="182" t="s">
        <v>450</v>
      </c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83"/>
      <c r="O131" s="183"/>
      <c r="P131" s="183"/>
      <c r="Q131" s="183"/>
      <c r="R131" s="183"/>
      <c r="S131" s="183"/>
      <c r="T131" s="183"/>
      <c r="U131" s="183"/>
      <c r="V131" s="183"/>
      <c r="W131" s="183"/>
      <c r="X131" s="183"/>
      <c r="Y131" s="183"/>
      <c r="Z131" s="183"/>
      <c r="AA131" s="183"/>
      <c r="AB131" s="184"/>
      <c r="AC131" s="185" t="s">
        <v>451</v>
      </c>
      <c r="AD131" s="185"/>
      <c r="AE131" s="185"/>
      <c r="AF131" s="185"/>
      <c r="AG131" s="125">
        <f>SUM(AG130)</f>
        <v>0</v>
      </c>
      <c r="AH131" s="125">
        <f>SUM(AH130)</f>
        <v>0</v>
      </c>
      <c r="AI131" s="125">
        <f>SUM(AI130)</f>
        <v>0</v>
      </c>
      <c r="AJ131" s="125">
        <f>SUM(AJ130)</f>
        <v>0</v>
      </c>
      <c r="AK131" s="126">
        <f>SUM(AG131:AI131)</f>
        <v>0</v>
      </c>
    </row>
    <row r="132" spans="1:37" s="127" customFormat="1" ht="20.25" customHeight="1" x14ac:dyDescent="0.2">
      <c r="A132" s="180" t="s">
        <v>452</v>
      </c>
      <c r="B132" s="181"/>
      <c r="C132" s="220" t="s">
        <v>453</v>
      </c>
      <c r="D132" s="221"/>
      <c r="E132" s="221"/>
      <c r="F132" s="221"/>
      <c r="G132" s="22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1"/>
      <c r="S132" s="221"/>
      <c r="T132" s="221"/>
      <c r="U132" s="221"/>
      <c r="V132" s="221"/>
      <c r="W132" s="221"/>
      <c r="X132" s="221"/>
      <c r="Y132" s="221"/>
      <c r="Z132" s="221"/>
      <c r="AA132" s="221"/>
      <c r="AB132" s="222"/>
      <c r="AC132" s="185" t="s">
        <v>454</v>
      </c>
      <c r="AD132" s="185"/>
      <c r="AE132" s="185"/>
      <c r="AF132" s="185"/>
      <c r="AG132" s="125"/>
      <c r="AH132" s="125"/>
      <c r="AI132" s="125"/>
      <c r="AJ132" s="125"/>
      <c r="AK132" s="126">
        <f>SUM(AG132:AI132)</f>
        <v>0</v>
      </c>
    </row>
    <row r="133" spans="1:37" s="127" customFormat="1" ht="20.25" customHeight="1" x14ac:dyDescent="0.2">
      <c r="A133" s="180" t="s">
        <v>455</v>
      </c>
      <c r="B133" s="181"/>
      <c r="C133" s="220" t="s">
        <v>456</v>
      </c>
      <c r="D133" s="221"/>
      <c r="E133" s="221"/>
      <c r="F133" s="221"/>
      <c r="G133" s="221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1"/>
      <c r="S133" s="221"/>
      <c r="T133" s="221"/>
      <c r="U133" s="221"/>
      <c r="V133" s="221"/>
      <c r="W133" s="221"/>
      <c r="X133" s="221"/>
      <c r="Y133" s="221"/>
      <c r="Z133" s="221"/>
      <c r="AA133" s="221"/>
      <c r="AB133" s="222"/>
      <c r="AC133" s="185" t="s">
        <v>457</v>
      </c>
      <c r="AD133" s="185"/>
      <c r="AE133" s="185"/>
      <c r="AF133" s="185"/>
      <c r="AG133" s="125"/>
      <c r="AH133" s="125"/>
      <c r="AI133" s="125"/>
      <c r="AJ133" s="125"/>
      <c r="AK133" s="126">
        <f>SUM(AG133:AI133)</f>
        <v>0</v>
      </c>
    </row>
    <row r="134" spans="1:37" s="127" customFormat="1" ht="20.25" customHeight="1" x14ac:dyDescent="0.2">
      <c r="A134" s="145"/>
      <c r="B134" s="146"/>
      <c r="C134" s="190" t="s">
        <v>458</v>
      </c>
      <c r="D134" s="191"/>
      <c r="E134" s="191"/>
      <c r="F134" s="191"/>
      <c r="G134" s="191"/>
      <c r="H134" s="191"/>
      <c r="I134" s="191"/>
      <c r="J134" s="191"/>
      <c r="K134" s="191"/>
      <c r="L134" s="191"/>
      <c r="M134" s="191"/>
      <c r="N134" s="191"/>
      <c r="O134" s="191"/>
      <c r="P134" s="191"/>
      <c r="Q134" s="191"/>
      <c r="R134" s="191"/>
      <c r="S134" s="191"/>
      <c r="T134" s="191"/>
      <c r="U134" s="191"/>
      <c r="V134" s="191"/>
      <c r="W134" s="191"/>
      <c r="X134" s="191"/>
      <c r="Y134" s="191"/>
      <c r="Z134" s="191"/>
      <c r="AA134" s="191"/>
      <c r="AB134" s="192"/>
      <c r="AC134" s="147"/>
      <c r="AD134" s="148"/>
      <c r="AE134" s="148"/>
      <c r="AF134" s="149"/>
      <c r="AG134" s="125"/>
      <c r="AH134" s="125"/>
      <c r="AI134" s="125"/>
      <c r="AJ134" s="125"/>
      <c r="AK134" s="126"/>
    </row>
    <row r="135" spans="1:37" s="127" customFormat="1" ht="20.25" customHeight="1" x14ac:dyDescent="0.2">
      <c r="A135" s="180" t="s">
        <v>459</v>
      </c>
      <c r="B135" s="181"/>
      <c r="C135" s="220" t="s">
        <v>460</v>
      </c>
      <c r="D135" s="221"/>
      <c r="E135" s="221"/>
      <c r="F135" s="221"/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1"/>
      <c r="S135" s="221"/>
      <c r="T135" s="221"/>
      <c r="U135" s="221"/>
      <c r="V135" s="221"/>
      <c r="W135" s="221"/>
      <c r="X135" s="221"/>
      <c r="Y135" s="221"/>
      <c r="Z135" s="221"/>
      <c r="AA135" s="221"/>
      <c r="AB135" s="222"/>
      <c r="AC135" s="185" t="s">
        <v>461</v>
      </c>
      <c r="AD135" s="185"/>
      <c r="AE135" s="185"/>
      <c r="AF135" s="185"/>
      <c r="AG135" s="125">
        <f>SUM(AG134)</f>
        <v>0</v>
      </c>
      <c r="AH135" s="125">
        <f>SUM(AH134)</f>
        <v>0</v>
      </c>
      <c r="AI135" s="125">
        <f>SUM(AI134)</f>
        <v>0</v>
      </c>
      <c r="AJ135" s="125">
        <f>SUM(AJ134)</f>
        <v>0</v>
      </c>
      <c r="AK135" s="126">
        <f>SUM(AG135:AI135)</f>
        <v>0</v>
      </c>
    </row>
    <row r="136" spans="1:37" s="127" customFormat="1" ht="20.25" customHeight="1" x14ac:dyDescent="0.2">
      <c r="A136" s="145"/>
      <c r="B136" s="146"/>
      <c r="C136" s="190" t="s">
        <v>462</v>
      </c>
      <c r="D136" s="191"/>
      <c r="E136" s="191"/>
      <c r="F136" s="191"/>
      <c r="G136" s="191"/>
      <c r="H136" s="191"/>
      <c r="I136" s="191"/>
      <c r="J136" s="191"/>
      <c r="K136" s="191"/>
      <c r="L136" s="191"/>
      <c r="M136" s="191"/>
      <c r="N136" s="191"/>
      <c r="O136" s="191"/>
      <c r="P136" s="191"/>
      <c r="Q136" s="191"/>
      <c r="R136" s="191"/>
      <c r="S136" s="191"/>
      <c r="T136" s="191"/>
      <c r="U136" s="191"/>
      <c r="V136" s="191"/>
      <c r="W136" s="191"/>
      <c r="X136" s="191"/>
      <c r="Y136" s="191"/>
      <c r="Z136" s="191"/>
      <c r="AA136" s="191"/>
      <c r="AB136" s="192"/>
      <c r="AC136" s="147"/>
      <c r="AD136" s="148"/>
      <c r="AE136" s="148"/>
      <c r="AF136" s="149"/>
      <c r="AG136" s="125"/>
      <c r="AH136" s="125"/>
      <c r="AI136" s="125"/>
      <c r="AJ136" s="125"/>
      <c r="AK136" s="126"/>
    </row>
    <row r="137" spans="1:37" s="127" customFormat="1" ht="20.25" customHeight="1" x14ac:dyDescent="0.2">
      <c r="A137" s="180" t="s">
        <v>463</v>
      </c>
      <c r="B137" s="181"/>
      <c r="C137" s="182" t="s">
        <v>464</v>
      </c>
      <c r="D137" s="183"/>
      <c r="E137" s="183"/>
      <c r="F137" s="183"/>
      <c r="G137" s="183"/>
      <c r="H137" s="183"/>
      <c r="I137" s="183"/>
      <c r="J137" s="183"/>
      <c r="K137" s="183"/>
      <c r="L137" s="183"/>
      <c r="M137" s="183"/>
      <c r="N137" s="183"/>
      <c r="O137" s="183"/>
      <c r="P137" s="183"/>
      <c r="Q137" s="183"/>
      <c r="R137" s="183"/>
      <c r="S137" s="183"/>
      <c r="T137" s="183"/>
      <c r="U137" s="183"/>
      <c r="V137" s="183"/>
      <c r="W137" s="183"/>
      <c r="X137" s="183"/>
      <c r="Y137" s="183"/>
      <c r="Z137" s="183"/>
      <c r="AA137" s="183"/>
      <c r="AB137" s="184"/>
      <c r="AC137" s="185" t="s">
        <v>465</v>
      </c>
      <c r="AD137" s="185"/>
      <c r="AE137" s="185"/>
      <c r="AF137" s="185"/>
      <c r="AG137" s="125">
        <f>SUM(AG136)</f>
        <v>0</v>
      </c>
      <c r="AH137" s="125">
        <f>SUM(AH136)</f>
        <v>0</v>
      </c>
      <c r="AI137" s="125">
        <f>SUM(AI136)</f>
        <v>0</v>
      </c>
      <c r="AJ137" s="125">
        <f>SUM(AJ136)</f>
        <v>0</v>
      </c>
      <c r="AK137" s="126">
        <f>SUM(AG137:AI137)</f>
        <v>0</v>
      </c>
    </row>
    <row r="138" spans="1:37" s="127" customFormat="1" ht="20.25" customHeight="1" x14ac:dyDescent="0.2">
      <c r="A138" s="180" t="s">
        <v>466</v>
      </c>
      <c r="B138" s="181"/>
      <c r="C138" s="182" t="s">
        <v>467</v>
      </c>
      <c r="D138" s="183"/>
      <c r="E138" s="183"/>
      <c r="F138" s="183"/>
      <c r="G138" s="183"/>
      <c r="H138" s="183"/>
      <c r="I138" s="183"/>
      <c r="J138" s="183"/>
      <c r="K138" s="183"/>
      <c r="L138" s="183"/>
      <c r="M138" s="183"/>
      <c r="N138" s="183"/>
      <c r="O138" s="183"/>
      <c r="P138" s="183"/>
      <c r="Q138" s="183"/>
      <c r="R138" s="183"/>
      <c r="S138" s="183"/>
      <c r="T138" s="183"/>
      <c r="U138" s="183"/>
      <c r="V138" s="183"/>
      <c r="W138" s="183"/>
      <c r="X138" s="183"/>
      <c r="Y138" s="183"/>
      <c r="Z138" s="183"/>
      <c r="AA138" s="183"/>
      <c r="AB138" s="184"/>
      <c r="AC138" s="185" t="s">
        <v>468</v>
      </c>
      <c r="AD138" s="185"/>
      <c r="AE138" s="185"/>
      <c r="AF138" s="185"/>
      <c r="AG138" s="125"/>
      <c r="AH138" s="125"/>
      <c r="AI138" s="125"/>
      <c r="AJ138" s="125"/>
      <c r="AK138" s="126">
        <f>SUM(AG138:AI138)</f>
        <v>0</v>
      </c>
    </row>
    <row r="139" spans="1:37" s="127" customFormat="1" ht="20.25" customHeight="1" x14ac:dyDescent="0.2">
      <c r="A139" s="145"/>
      <c r="B139" s="146"/>
      <c r="C139" s="190" t="s">
        <v>469</v>
      </c>
      <c r="D139" s="191"/>
      <c r="E139" s="191"/>
      <c r="F139" s="191"/>
      <c r="G139" s="191"/>
      <c r="H139" s="191"/>
      <c r="I139" s="191"/>
      <c r="J139" s="191"/>
      <c r="K139" s="191"/>
      <c r="L139" s="191"/>
      <c r="M139" s="191"/>
      <c r="N139" s="191"/>
      <c r="O139" s="191"/>
      <c r="P139" s="191"/>
      <c r="Q139" s="191"/>
      <c r="R139" s="191"/>
      <c r="S139" s="191"/>
      <c r="T139" s="191"/>
      <c r="U139" s="191"/>
      <c r="V139" s="191"/>
      <c r="W139" s="191"/>
      <c r="X139" s="191"/>
      <c r="Y139" s="191"/>
      <c r="Z139" s="191"/>
      <c r="AA139" s="191"/>
      <c r="AB139" s="192"/>
      <c r="AC139" s="147"/>
      <c r="AD139" s="148"/>
      <c r="AE139" s="148"/>
      <c r="AF139" s="149"/>
      <c r="AG139" s="125"/>
      <c r="AH139" s="125"/>
      <c r="AI139" s="125"/>
      <c r="AJ139" s="125"/>
      <c r="AK139" s="126"/>
    </row>
    <row r="140" spans="1:37" s="127" customFormat="1" ht="19.5" customHeight="1" x14ac:dyDescent="0.2">
      <c r="A140" s="145"/>
      <c r="B140" s="146"/>
      <c r="C140" s="190" t="s">
        <v>470</v>
      </c>
      <c r="D140" s="191"/>
      <c r="E140" s="191"/>
      <c r="F140" s="191"/>
      <c r="G140" s="191"/>
      <c r="H140" s="191"/>
      <c r="I140" s="191"/>
      <c r="J140" s="191"/>
      <c r="K140" s="191"/>
      <c r="L140" s="191"/>
      <c r="M140" s="191"/>
      <c r="N140" s="191"/>
      <c r="O140" s="191"/>
      <c r="P140" s="191"/>
      <c r="Q140" s="191"/>
      <c r="R140" s="191"/>
      <c r="S140" s="191"/>
      <c r="T140" s="191"/>
      <c r="U140" s="191"/>
      <c r="V140" s="191"/>
      <c r="W140" s="191"/>
      <c r="X140" s="191"/>
      <c r="Y140" s="191"/>
      <c r="Z140" s="191"/>
      <c r="AA140" s="191"/>
      <c r="AB140" s="192"/>
      <c r="AC140" s="147"/>
      <c r="AD140" s="148"/>
      <c r="AE140" s="148"/>
      <c r="AF140" s="149"/>
      <c r="AG140" s="125"/>
      <c r="AH140" s="125"/>
      <c r="AI140" s="125"/>
      <c r="AJ140" s="125"/>
      <c r="AK140" s="126"/>
    </row>
    <row r="141" spans="1:37" s="127" customFormat="1" ht="19.5" customHeight="1" x14ac:dyDescent="0.2">
      <c r="A141" s="145"/>
      <c r="B141" s="146"/>
      <c r="C141" s="190" t="s">
        <v>471</v>
      </c>
      <c r="D141" s="191"/>
      <c r="E141" s="191"/>
      <c r="F141" s="191"/>
      <c r="G141" s="191"/>
      <c r="H141" s="191"/>
      <c r="I141" s="191"/>
      <c r="J141" s="191"/>
      <c r="K141" s="191"/>
      <c r="L141" s="191"/>
      <c r="M141" s="191"/>
      <c r="N141" s="191"/>
      <c r="O141" s="191"/>
      <c r="P141" s="191"/>
      <c r="Q141" s="191"/>
      <c r="R141" s="191"/>
      <c r="S141" s="191"/>
      <c r="T141" s="191"/>
      <c r="U141" s="191"/>
      <c r="V141" s="191"/>
      <c r="W141" s="191"/>
      <c r="X141" s="191"/>
      <c r="Y141" s="191"/>
      <c r="Z141" s="191"/>
      <c r="AA141" s="191"/>
      <c r="AB141" s="192"/>
      <c r="AC141" s="147"/>
      <c r="AD141" s="148"/>
      <c r="AE141" s="148"/>
      <c r="AF141" s="149"/>
      <c r="AG141" s="125"/>
      <c r="AH141" s="125"/>
      <c r="AI141" s="125"/>
      <c r="AJ141" s="125"/>
      <c r="AK141" s="126"/>
    </row>
    <row r="142" spans="1:37" s="127" customFormat="1" ht="19.5" customHeight="1" x14ac:dyDescent="0.2">
      <c r="A142" s="180" t="s">
        <v>472</v>
      </c>
      <c r="B142" s="181"/>
      <c r="C142" s="182" t="s">
        <v>473</v>
      </c>
      <c r="D142" s="183"/>
      <c r="E142" s="183"/>
      <c r="F142" s="183"/>
      <c r="G142" s="183"/>
      <c r="H142" s="183"/>
      <c r="I142" s="183"/>
      <c r="J142" s="183"/>
      <c r="K142" s="183"/>
      <c r="L142" s="183"/>
      <c r="M142" s="183"/>
      <c r="N142" s="183"/>
      <c r="O142" s="183"/>
      <c r="P142" s="183"/>
      <c r="Q142" s="183"/>
      <c r="R142" s="183"/>
      <c r="S142" s="183"/>
      <c r="T142" s="183"/>
      <c r="U142" s="183"/>
      <c r="V142" s="183"/>
      <c r="W142" s="183"/>
      <c r="X142" s="183"/>
      <c r="Y142" s="183"/>
      <c r="Z142" s="183"/>
      <c r="AA142" s="183"/>
      <c r="AB142" s="184"/>
      <c r="AC142" s="185" t="s">
        <v>474</v>
      </c>
      <c r="AD142" s="185"/>
      <c r="AE142" s="185"/>
      <c r="AF142" s="185"/>
      <c r="AG142" s="125">
        <f>SUM(AG139:AG141)</f>
        <v>0</v>
      </c>
      <c r="AH142" s="125">
        <f>SUM(AH139:AH141)</f>
        <v>0</v>
      </c>
      <c r="AI142" s="125">
        <f>SUM(AI139:AI141)</f>
        <v>0</v>
      </c>
      <c r="AJ142" s="125">
        <f>SUM(AJ139:AJ141)</f>
        <v>0</v>
      </c>
      <c r="AK142" s="126">
        <f>SUM(AG142:AI142)</f>
        <v>0</v>
      </c>
    </row>
    <row r="143" spans="1:37" s="151" customFormat="1" ht="19.5" customHeight="1" x14ac:dyDescent="0.2">
      <c r="A143" s="172" t="s">
        <v>475</v>
      </c>
      <c r="B143" s="173"/>
      <c r="C143" s="186" t="s">
        <v>476</v>
      </c>
      <c r="D143" s="187"/>
      <c r="E143" s="187"/>
      <c r="F143" s="187"/>
      <c r="G143" s="187"/>
      <c r="H143" s="187"/>
      <c r="I143" s="187"/>
      <c r="J143" s="187"/>
      <c r="K143" s="187"/>
      <c r="L143" s="187"/>
      <c r="M143" s="187"/>
      <c r="N143" s="187"/>
      <c r="O143" s="187"/>
      <c r="P143" s="187"/>
      <c r="Q143" s="187"/>
      <c r="R143" s="187"/>
      <c r="S143" s="187"/>
      <c r="T143" s="187"/>
      <c r="U143" s="187"/>
      <c r="V143" s="187"/>
      <c r="W143" s="187"/>
      <c r="X143" s="187"/>
      <c r="Y143" s="187"/>
      <c r="Z143" s="187"/>
      <c r="AA143" s="187"/>
      <c r="AB143" s="188"/>
      <c r="AC143" s="189" t="s">
        <v>477</v>
      </c>
      <c r="AD143" s="189"/>
      <c r="AE143" s="189"/>
      <c r="AF143" s="189"/>
      <c r="AG143" s="150">
        <f>SUM(AG129+AG131+AG132+AG133+AG135+AG137+AG138+AG142)</f>
        <v>0</v>
      </c>
      <c r="AH143" s="150">
        <f>SUM(AH129+AH131+AH132+AH133+AH135+AH137+AH138+AH142)</f>
        <v>0</v>
      </c>
      <c r="AI143" s="150">
        <f>SUM(AI129+AI131+AI132+AI133+AI135+AI137+AI138+AI142)</f>
        <v>0</v>
      </c>
      <c r="AJ143" s="150">
        <f>SUM(AJ129+AJ131+AJ132+AJ133+AJ135+AJ137+AJ138+AJ142)</f>
        <v>0</v>
      </c>
      <c r="AK143" s="154">
        <f>SUM(AG143:AI143)</f>
        <v>0</v>
      </c>
    </row>
    <row r="144" spans="1:37" s="127" customFormat="1" ht="19.5" customHeight="1" x14ac:dyDescent="0.2">
      <c r="A144" s="180" t="s">
        <v>478</v>
      </c>
      <c r="B144" s="181"/>
      <c r="C144" s="211" t="s">
        <v>479</v>
      </c>
      <c r="D144" s="212"/>
      <c r="E144" s="212"/>
      <c r="F144" s="212"/>
      <c r="G144" s="212"/>
      <c r="H144" s="212"/>
      <c r="I144" s="212"/>
      <c r="J144" s="212"/>
      <c r="K144" s="212"/>
      <c r="L144" s="212"/>
      <c r="M144" s="212"/>
      <c r="N144" s="212"/>
      <c r="O144" s="212"/>
      <c r="P144" s="212"/>
      <c r="Q144" s="212"/>
      <c r="R144" s="212"/>
      <c r="S144" s="212"/>
      <c r="T144" s="212"/>
      <c r="U144" s="212"/>
      <c r="V144" s="212"/>
      <c r="W144" s="212"/>
      <c r="X144" s="212"/>
      <c r="Y144" s="212"/>
      <c r="Z144" s="212"/>
      <c r="AA144" s="212"/>
      <c r="AB144" s="213"/>
      <c r="AC144" s="185" t="s">
        <v>480</v>
      </c>
      <c r="AD144" s="185"/>
      <c r="AE144" s="185"/>
      <c r="AF144" s="185"/>
      <c r="AG144" s="125"/>
      <c r="AH144" s="125"/>
      <c r="AI144" s="125"/>
      <c r="AJ144" s="125"/>
      <c r="AK144" s="126">
        <f>SUM(AG144:AI144)</f>
        <v>0</v>
      </c>
    </row>
    <row r="145" spans="1:37" s="127" customFormat="1" ht="19.5" customHeight="1" x14ac:dyDescent="0.2">
      <c r="A145" s="180">
        <v>56</v>
      </c>
      <c r="B145" s="181"/>
      <c r="C145" s="214" t="s">
        <v>481</v>
      </c>
      <c r="D145" s="215"/>
      <c r="E145" s="215"/>
      <c r="F145" s="215"/>
      <c r="G145" s="215"/>
      <c r="H145" s="215"/>
      <c r="I145" s="215"/>
      <c r="J145" s="215"/>
      <c r="K145" s="215"/>
      <c r="L145" s="215"/>
      <c r="M145" s="215"/>
      <c r="N145" s="215"/>
      <c r="O145" s="215"/>
      <c r="P145" s="215"/>
      <c r="Q145" s="215"/>
      <c r="R145" s="215"/>
      <c r="S145" s="215"/>
      <c r="T145" s="215"/>
      <c r="U145" s="215"/>
      <c r="V145" s="215"/>
      <c r="W145" s="215"/>
      <c r="X145" s="215"/>
      <c r="Y145" s="215"/>
      <c r="Z145" s="215"/>
      <c r="AA145" s="215"/>
      <c r="AB145" s="216"/>
      <c r="AC145" s="217" t="s">
        <v>482</v>
      </c>
      <c r="AD145" s="218"/>
      <c r="AE145" s="218"/>
      <c r="AF145" s="219"/>
      <c r="AG145" s="125"/>
      <c r="AH145" s="125"/>
      <c r="AI145" s="125"/>
      <c r="AJ145" s="125"/>
      <c r="AK145" s="126"/>
    </row>
    <row r="146" spans="1:37" s="127" customFormat="1" ht="19.5" customHeight="1" x14ac:dyDescent="0.2">
      <c r="A146" s="180">
        <v>57</v>
      </c>
      <c r="B146" s="181"/>
      <c r="C146" s="214" t="s">
        <v>483</v>
      </c>
      <c r="D146" s="215"/>
      <c r="E146" s="215"/>
      <c r="F146" s="215"/>
      <c r="G146" s="215"/>
      <c r="H146" s="215"/>
      <c r="I146" s="215"/>
      <c r="J146" s="215"/>
      <c r="K146" s="215"/>
      <c r="L146" s="215"/>
      <c r="M146" s="215"/>
      <c r="N146" s="215"/>
      <c r="O146" s="215"/>
      <c r="P146" s="215"/>
      <c r="Q146" s="215"/>
      <c r="R146" s="215"/>
      <c r="S146" s="215"/>
      <c r="T146" s="215"/>
      <c r="U146" s="215"/>
      <c r="V146" s="215"/>
      <c r="W146" s="215"/>
      <c r="X146" s="215"/>
      <c r="Y146" s="215"/>
      <c r="Z146" s="215"/>
      <c r="AA146" s="215"/>
      <c r="AB146" s="216"/>
      <c r="AC146" s="217" t="s">
        <v>484</v>
      </c>
      <c r="AD146" s="218"/>
      <c r="AE146" s="218"/>
      <c r="AF146" s="219"/>
      <c r="AG146" s="125"/>
      <c r="AH146" s="125"/>
      <c r="AI146" s="125"/>
      <c r="AJ146" s="125"/>
      <c r="AK146" s="126"/>
    </row>
    <row r="147" spans="1:37" s="127" customFormat="1" ht="19.5" customHeight="1" x14ac:dyDescent="0.2">
      <c r="A147" s="180">
        <v>58</v>
      </c>
      <c r="B147" s="181"/>
      <c r="C147" s="195" t="s">
        <v>485</v>
      </c>
      <c r="D147" s="196"/>
      <c r="E147" s="196"/>
      <c r="F147" s="196"/>
      <c r="G147" s="196"/>
      <c r="H147" s="196"/>
      <c r="I147" s="196"/>
      <c r="J147" s="196"/>
      <c r="K147" s="196"/>
      <c r="L147" s="196"/>
      <c r="M147" s="196"/>
      <c r="N147" s="196"/>
      <c r="O147" s="196"/>
      <c r="P147" s="196"/>
      <c r="Q147" s="196"/>
      <c r="R147" s="196"/>
      <c r="S147" s="196"/>
      <c r="T147" s="196"/>
      <c r="U147" s="196"/>
      <c r="V147" s="196"/>
      <c r="W147" s="196"/>
      <c r="X147" s="196"/>
      <c r="Y147" s="196"/>
      <c r="Z147" s="196"/>
      <c r="AA147" s="196"/>
      <c r="AB147" s="197"/>
      <c r="AC147" s="217" t="s">
        <v>486</v>
      </c>
      <c r="AD147" s="218"/>
      <c r="AE147" s="218"/>
      <c r="AF147" s="219"/>
      <c r="AG147" s="125"/>
      <c r="AH147" s="125"/>
      <c r="AI147" s="125"/>
      <c r="AJ147" s="125"/>
      <c r="AK147" s="126"/>
    </row>
    <row r="148" spans="1:37" s="127" customFormat="1" ht="19.5" customHeight="1" x14ac:dyDescent="0.2">
      <c r="A148" s="180">
        <v>59</v>
      </c>
      <c r="B148" s="181"/>
      <c r="C148" s="211" t="s">
        <v>487</v>
      </c>
      <c r="D148" s="212"/>
      <c r="E148" s="212"/>
      <c r="F148" s="212"/>
      <c r="G148" s="212"/>
      <c r="H148" s="212"/>
      <c r="I148" s="212"/>
      <c r="J148" s="212"/>
      <c r="K148" s="212"/>
      <c r="L148" s="212"/>
      <c r="M148" s="212"/>
      <c r="N148" s="212"/>
      <c r="O148" s="212"/>
      <c r="P148" s="212"/>
      <c r="Q148" s="212"/>
      <c r="R148" s="212"/>
      <c r="S148" s="212"/>
      <c r="T148" s="212"/>
      <c r="U148" s="212"/>
      <c r="V148" s="212"/>
      <c r="W148" s="212"/>
      <c r="X148" s="212"/>
      <c r="Y148" s="212"/>
      <c r="Z148" s="212"/>
      <c r="AA148" s="212"/>
      <c r="AB148" s="213"/>
      <c r="AC148" s="185" t="s">
        <v>488</v>
      </c>
      <c r="AD148" s="185"/>
      <c r="AE148" s="185"/>
      <c r="AF148" s="185"/>
      <c r="AG148" s="125"/>
      <c r="AH148" s="125"/>
      <c r="AI148" s="125"/>
      <c r="AJ148" s="125"/>
      <c r="AK148" s="126">
        <f>SUM(AG148:AI148)</f>
        <v>0</v>
      </c>
    </row>
    <row r="149" spans="1:37" s="127" customFormat="1" ht="29.25" customHeight="1" x14ac:dyDescent="0.2">
      <c r="A149" s="180">
        <v>60</v>
      </c>
      <c r="B149" s="181"/>
      <c r="C149" s="211" t="s">
        <v>489</v>
      </c>
      <c r="D149" s="212"/>
      <c r="E149" s="212"/>
      <c r="F149" s="212"/>
      <c r="G149" s="212"/>
      <c r="H149" s="212"/>
      <c r="I149" s="212"/>
      <c r="J149" s="212"/>
      <c r="K149" s="212"/>
      <c r="L149" s="212"/>
      <c r="M149" s="212"/>
      <c r="N149" s="212"/>
      <c r="O149" s="212"/>
      <c r="P149" s="212"/>
      <c r="Q149" s="212"/>
      <c r="R149" s="212"/>
      <c r="S149" s="212"/>
      <c r="T149" s="212"/>
      <c r="U149" s="212"/>
      <c r="V149" s="212"/>
      <c r="W149" s="212"/>
      <c r="X149" s="212"/>
      <c r="Y149" s="212"/>
      <c r="Z149" s="212"/>
      <c r="AA149" s="212"/>
      <c r="AB149" s="213"/>
      <c r="AC149" s="185" t="s">
        <v>490</v>
      </c>
      <c r="AD149" s="185"/>
      <c r="AE149" s="185"/>
      <c r="AF149" s="185"/>
      <c r="AG149" s="125"/>
      <c r="AH149" s="125"/>
      <c r="AI149" s="125"/>
      <c r="AJ149" s="125"/>
      <c r="AK149" s="126">
        <f>SUM(AG149:AI149)</f>
        <v>0</v>
      </c>
    </row>
    <row r="150" spans="1:37" s="127" customFormat="1" ht="29.25" customHeight="1" x14ac:dyDescent="0.2">
      <c r="A150" s="180">
        <v>61</v>
      </c>
      <c r="B150" s="181"/>
      <c r="C150" s="211" t="s">
        <v>491</v>
      </c>
      <c r="D150" s="212"/>
      <c r="E150" s="212"/>
      <c r="F150" s="212"/>
      <c r="G150" s="212"/>
      <c r="H150" s="212"/>
      <c r="I150" s="212"/>
      <c r="J150" s="212"/>
      <c r="K150" s="212"/>
      <c r="L150" s="212"/>
      <c r="M150" s="212"/>
      <c r="N150" s="212"/>
      <c r="O150" s="212"/>
      <c r="P150" s="212"/>
      <c r="Q150" s="212"/>
      <c r="R150" s="212"/>
      <c r="S150" s="212"/>
      <c r="T150" s="212"/>
      <c r="U150" s="212"/>
      <c r="V150" s="212"/>
      <c r="W150" s="212"/>
      <c r="X150" s="212"/>
      <c r="Y150" s="212"/>
      <c r="Z150" s="212"/>
      <c r="AA150" s="212"/>
      <c r="AB150" s="213"/>
      <c r="AC150" s="185" t="s">
        <v>492</v>
      </c>
      <c r="AD150" s="185"/>
      <c r="AE150" s="185"/>
      <c r="AF150" s="185"/>
      <c r="AG150" s="125"/>
      <c r="AH150" s="125"/>
      <c r="AI150" s="125"/>
      <c r="AJ150" s="125"/>
      <c r="AK150" s="126">
        <f>SUM(AG150:AI150)</f>
        <v>0</v>
      </c>
    </row>
    <row r="151" spans="1:37" s="127" customFormat="1" ht="29.25" customHeight="1" x14ac:dyDescent="0.2">
      <c r="A151" s="180">
        <v>62</v>
      </c>
      <c r="B151" s="181"/>
      <c r="C151" s="211" t="s">
        <v>493</v>
      </c>
      <c r="D151" s="212"/>
      <c r="E151" s="212"/>
      <c r="F151" s="212"/>
      <c r="G151" s="212"/>
      <c r="H151" s="212"/>
      <c r="I151" s="212"/>
      <c r="J151" s="212"/>
      <c r="K151" s="212"/>
      <c r="L151" s="212"/>
      <c r="M151" s="212"/>
      <c r="N151" s="212"/>
      <c r="O151" s="212"/>
      <c r="P151" s="212"/>
      <c r="Q151" s="212"/>
      <c r="R151" s="212"/>
      <c r="S151" s="212"/>
      <c r="T151" s="212"/>
      <c r="U151" s="212"/>
      <c r="V151" s="212"/>
      <c r="W151" s="212"/>
      <c r="X151" s="212"/>
      <c r="Y151" s="212"/>
      <c r="Z151" s="212"/>
      <c r="AA151" s="212"/>
      <c r="AB151" s="213"/>
      <c r="AC151" s="185" t="s">
        <v>494</v>
      </c>
      <c r="AD151" s="185"/>
      <c r="AE151" s="185"/>
      <c r="AF151" s="185"/>
      <c r="AG151" s="125"/>
      <c r="AH151" s="125"/>
      <c r="AI151" s="125"/>
      <c r="AJ151" s="125"/>
      <c r="AK151" s="126">
        <f>SUM(AG151:AI151)</f>
        <v>0</v>
      </c>
    </row>
    <row r="152" spans="1:37" s="127" customFormat="1" ht="21.75" customHeight="1" x14ac:dyDescent="0.2">
      <c r="A152" s="145"/>
      <c r="B152" s="146"/>
      <c r="C152" s="190" t="s">
        <v>495</v>
      </c>
      <c r="D152" s="191"/>
      <c r="E152" s="191"/>
      <c r="F152" s="191"/>
      <c r="G152" s="191"/>
      <c r="H152" s="191"/>
      <c r="I152" s="191"/>
      <c r="J152" s="191"/>
      <c r="K152" s="191"/>
      <c r="L152" s="191"/>
      <c r="M152" s="191"/>
      <c r="N152" s="191"/>
      <c r="O152" s="191"/>
      <c r="P152" s="191"/>
      <c r="Q152" s="191"/>
      <c r="R152" s="191"/>
      <c r="S152" s="191"/>
      <c r="T152" s="191"/>
      <c r="U152" s="191"/>
      <c r="V152" s="191"/>
      <c r="W152" s="191"/>
      <c r="X152" s="191"/>
      <c r="Y152" s="191"/>
      <c r="Z152" s="191"/>
      <c r="AA152" s="191"/>
      <c r="AB152" s="192"/>
      <c r="AC152" s="147"/>
      <c r="AD152" s="148"/>
      <c r="AE152" s="148"/>
      <c r="AF152" s="149"/>
      <c r="AG152" s="125">
        <v>0</v>
      </c>
      <c r="AH152" s="125"/>
      <c r="AI152" s="125"/>
      <c r="AJ152" s="125"/>
      <c r="AK152" s="126"/>
    </row>
    <row r="153" spans="1:37" s="127" customFormat="1" ht="21" customHeight="1" x14ac:dyDescent="0.2">
      <c r="A153" s="145"/>
      <c r="B153" s="146"/>
      <c r="C153" s="190" t="s">
        <v>496</v>
      </c>
      <c r="D153" s="191"/>
      <c r="E153" s="191"/>
      <c r="F153" s="191"/>
      <c r="G153" s="191"/>
      <c r="H153" s="191"/>
      <c r="I153" s="191"/>
      <c r="J153" s="191"/>
      <c r="K153" s="191"/>
      <c r="L153" s="191"/>
      <c r="M153" s="191"/>
      <c r="N153" s="191"/>
      <c r="O153" s="191"/>
      <c r="P153" s="191"/>
      <c r="Q153" s="191"/>
      <c r="R153" s="191"/>
      <c r="S153" s="191"/>
      <c r="T153" s="191"/>
      <c r="U153" s="191"/>
      <c r="V153" s="191"/>
      <c r="W153" s="191"/>
      <c r="X153" s="191"/>
      <c r="Y153" s="191"/>
      <c r="Z153" s="191"/>
      <c r="AA153" s="191"/>
      <c r="AB153" s="192"/>
      <c r="AC153" s="147"/>
      <c r="AD153" s="148"/>
      <c r="AE153" s="148"/>
      <c r="AF153" s="149"/>
      <c r="AG153" s="125"/>
      <c r="AH153" s="125">
        <v>0</v>
      </c>
      <c r="AI153" s="125"/>
      <c r="AJ153" s="125"/>
      <c r="AK153" s="126"/>
    </row>
    <row r="154" spans="1:37" s="127" customFormat="1" ht="21" customHeight="1" x14ac:dyDescent="0.2">
      <c r="A154" s="145"/>
      <c r="B154" s="146"/>
      <c r="C154" s="190" t="s">
        <v>497</v>
      </c>
      <c r="D154" s="191"/>
      <c r="E154" s="191"/>
      <c r="F154" s="191"/>
      <c r="G154" s="191"/>
      <c r="H154" s="191"/>
      <c r="I154" s="191"/>
      <c r="J154" s="191"/>
      <c r="K154" s="191"/>
      <c r="L154" s="191"/>
      <c r="M154" s="191"/>
      <c r="N154" s="191"/>
      <c r="O154" s="191"/>
      <c r="P154" s="191"/>
      <c r="Q154" s="191"/>
      <c r="R154" s="191"/>
      <c r="S154" s="191"/>
      <c r="T154" s="191"/>
      <c r="U154" s="191"/>
      <c r="V154" s="191"/>
      <c r="W154" s="191"/>
      <c r="X154" s="191"/>
      <c r="Y154" s="191"/>
      <c r="Z154" s="191"/>
      <c r="AA154" s="191"/>
      <c r="AB154" s="192"/>
      <c r="AC154" s="147"/>
      <c r="AD154" s="148"/>
      <c r="AE154" s="148"/>
      <c r="AF154" s="149"/>
      <c r="AG154" s="125"/>
      <c r="AH154" s="125"/>
      <c r="AI154" s="125"/>
      <c r="AJ154" s="125"/>
      <c r="AK154" s="126"/>
    </row>
    <row r="155" spans="1:37" s="127" customFormat="1" ht="19.5" customHeight="1" x14ac:dyDescent="0.2">
      <c r="A155" s="180">
        <v>63</v>
      </c>
      <c r="B155" s="181"/>
      <c r="C155" s="211" t="s">
        <v>498</v>
      </c>
      <c r="D155" s="212"/>
      <c r="E155" s="212"/>
      <c r="F155" s="212"/>
      <c r="G155" s="212"/>
      <c r="H155" s="212"/>
      <c r="I155" s="212"/>
      <c r="J155" s="212"/>
      <c r="K155" s="212"/>
      <c r="L155" s="212"/>
      <c r="M155" s="212"/>
      <c r="N155" s="212"/>
      <c r="O155" s="212"/>
      <c r="P155" s="212"/>
      <c r="Q155" s="212"/>
      <c r="R155" s="212"/>
      <c r="S155" s="212"/>
      <c r="T155" s="212"/>
      <c r="U155" s="212"/>
      <c r="V155" s="212"/>
      <c r="W155" s="212"/>
      <c r="X155" s="212"/>
      <c r="Y155" s="212"/>
      <c r="Z155" s="212"/>
      <c r="AA155" s="212"/>
      <c r="AB155" s="213"/>
      <c r="AC155" s="185" t="s">
        <v>499</v>
      </c>
      <c r="AD155" s="185"/>
      <c r="AE155" s="185"/>
      <c r="AF155" s="185"/>
      <c r="AG155" s="125">
        <f>SUM(AG152:AG154)</f>
        <v>0</v>
      </c>
      <c r="AH155" s="125">
        <f>SUM(AH152:AH154)</f>
        <v>0</v>
      </c>
      <c r="AI155" s="125">
        <f>SUM(AI152:AI154)</f>
        <v>0</v>
      </c>
      <c r="AJ155" s="125">
        <f>SUM(AJ152:AJ154)</f>
        <v>0</v>
      </c>
      <c r="AK155" s="125">
        <f>SUM(AG155:AI155)</f>
        <v>0</v>
      </c>
    </row>
    <row r="156" spans="1:37" s="127" customFormat="1" ht="29.25" customHeight="1" x14ac:dyDescent="0.2">
      <c r="A156" s="180">
        <v>64</v>
      </c>
      <c r="B156" s="181"/>
      <c r="C156" s="211" t="s">
        <v>500</v>
      </c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212"/>
      <c r="O156" s="212"/>
      <c r="P156" s="212"/>
      <c r="Q156" s="212"/>
      <c r="R156" s="212"/>
      <c r="S156" s="212"/>
      <c r="T156" s="212"/>
      <c r="U156" s="212"/>
      <c r="V156" s="212"/>
      <c r="W156" s="212"/>
      <c r="X156" s="212"/>
      <c r="Y156" s="212"/>
      <c r="Z156" s="212"/>
      <c r="AA156" s="212"/>
      <c r="AB156" s="213"/>
      <c r="AC156" s="185" t="s">
        <v>501</v>
      </c>
      <c r="AD156" s="185"/>
      <c r="AE156" s="185"/>
      <c r="AF156" s="185"/>
      <c r="AG156" s="125"/>
      <c r="AH156" s="125"/>
      <c r="AI156" s="125"/>
      <c r="AJ156" s="125"/>
      <c r="AK156" s="126">
        <f>SUM(AG156:AI156)</f>
        <v>0</v>
      </c>
    </row>
    <row r="157" spans="1:37" s="127" customFormat="1" ht="29.25" customHeight="1" x14ac:dyDescent="0.2">
      <c r="A157" s="180">
        <v>65</v>
      </c>
      <c r="B157" s="181"/>
      <c r="C157" s="211" t="s">
        <v>502</v>
      </c>
      <c r="D157" s="212"/>
      <c r="E157" s="212"/>
      <c r="F157" s="212"/>
      <c r="G157" s="212"/>
      <c r="H157" s="212"/>
      <c r="I157" s="212"/>
      <c r="J157" s="212"/>
      <c r="K157" s="212"/>
      <c r="L157" s="212"/>
      <c r="M157" s="212"/>
      <c r="N157" s="212"/>
      <c r="O157" s="212"/>
      <c r="P157" s="212"/>
      <c r="Q157" s="212"/>
      <c r="R157" s="212"/>
      <c r="S157" s="212"/>
      <c r="T157" s="212"/>
      <c r="U157" s="212"/>
      <c r="V157" s="212"/>
      <c r="W157" s="212"/>
      <c r="X157" s="212"/>
      <c r="Y157" s="212"/>
      <c r="Z157" s="212"/>
      <c r="AA157" s="212"/>
      <c r="AB157" s="213"/>
      <c r="AC157" s="185" t="s">
        <v>503</v>
      </c>
      <c r="AD157" s="185"/>
      <c r="AE157" s="185"/>
      <c r="AF157" s="185"/>
      <c r="AG157" s="125"/>
      <c r="AH157" s="125"/>
      <c r="AI157" s="125"/>
      <c r="AJ157" s="125"/>
      <c r="AK157" s="126">
        <f>SUM(AG157:AI157)</f>
        <v>0</v>
      </c>
    </row>
    <row r="158" spans="1:37" s="127" customFormat="1" ht="19.5" customHeight="1" x14ac:dyDescent="0.2">
      <c r="A158" s="180">
        <v>66</v>
      </c>
      <c r="B158" s="181"/>
      <c r="C158" s="211" t="s">
        <v>504</v>
      </c>
      <c r="D158" s="212"/>
      <c r="E158" s="212"/>
      <c r="F158" s="212"/>
      <c r="G158" s="212"/>
      <c r="H158" s="212"/>
      <c r="I158" s="212"/>
      <c r="J158" s="212"/>
      <c r="K158" s="212"/>
      <c r="L158" s="212"/>
      <c r="M158" s="212"/>
      <c r="N158" s="212"/>
      <c r="O158" s="212"/>
      <c r="P158" s="212"/>
      <c r="Q158" s="212"/>
      <c r="R158" s="212"/>
      <c r="S158" s="212"/>
      <c r="T158" s="212"/>
      <c r="U158" s="212"/>
      <c r="V158" s="212"/>
      <c r="W158" s="212"/>
      <c r="X158" s="212"/>
      <c r="Y158" s="212"/>
      <c r="Z158" s="212"/>
      <c r="AA158" s="212"/>
      <c r="AB158" s="213"/>
      <c r="AC158" s="185" t="s">
        <v>505</v>
      </c>
      <c r="AD158" s="185"/>
      <c r="AE158" s="185"/>
      <c r="AF158" s="185"/>
      <c r="AG158" s="125"/>
      <c r="AH158" s="125">
        <v>0</v>
      </c>
      <c r="AI158" s="125"/>
      <c r="AJ158" s="125"/>
      <c r="AK158" s="126">
        <f>SUM(AG158:AI158)</f>
        <v>0</v>
      </c>
    </row>
    <row r="159" spans="1:37" s="127" customFormat="1" ht="19.5" customHeight="1" x14ac:dyDescent="0.2">
      <c r="A159" s="180">
        <v>67</v>
      </c>
      <c r="B159" s="181"/>
      <c r="C159" s="202" t="s">
        <v>506</v>
      </c>
      <c r="D159" s="203"/>
      <c r="E159" s="203"/>
      <c r="F159" s="203"/>
      <c r="G159" s="203"/>
      <c r="H159" s="203"/>
      <c r="I159" s="203"/>
      <c r="J159" s="203"/>
      <c r="K159" s="203"/>
      <c r="L159" s="203"/>
      <c r="M159" s="203"/>
      <c r="N159" s="203"/>
      <c r="O159" s="203"/>
      <c r="P159" s="203"/>
      <c r="Q159" s="203"/>
      <c r="R159" s="203"/>
      <c r="S159" s="203"/>
      <c r="T159" s="203"/>
      <c r="U159" s="203"/>
      <c r="V159" s="203"/>
      <c r="W159" s="203"/>
      <c r="X159" s="203"/>
      <c r="Y159" s="203"/>
      <c r="Z159" s="203"/>
      <c r="AA159" s="203"/>
      <c r="AB159" s="204"/>
      <c r="AC159" s="185" t="s">
        <v>507</v>
      </c>
      <c r="AD159" s="185"/>
      <c r="AE159" s="185"/>
      <c r="AF159" s="185"/>
      <c r="AG159" s="125"/>
      <c r="AH159" s="125"/>
      <c r="AI159" s="125"/>
      <c r="AJ159" s="125"/>
      <c r="AK159" s="126">
        <f>SUM(AG159:AI159)</f>
        <v>0</v>
      </c>
    </row>
    <row r="160" spans="1:37" s="127" customFormat="1" ht="19.5" customHeight="1" x14ac:dyDescent="0.2">
      <c r="A160" s="180">
        <v>68</v>
      </c>
      <c r="B160" s="181"/>
      <c r="C160" s="205" t="s">
        <v>508</v>
      </c>
      <c r="D160" s="206"/>
      <c r="E160" s="206"/>
      <c r="F160" s="206"/>
      <c r="G160" s="206"/>
      <c r="H160" s="206"/>
      <c r="I160" s="206"/>
      <c r="J160" s="206"/>
      <c r="K160" s="206"/>
      <c r="L160" s="206"/>
      <c r="M160" s="206"/>
      <c r="N160" s="206"/>
      <c r="O160" s="206"/>
      <c r="P160" s="206"/>
      <c r="Q160" s="206"/>
      <c r="R160" s="206"/>
      <c r="S160" s="206"/>
      <c r="T160" s="206"/>
      <c r="U160" s="206"/>
      <c r="V160" s="206"/>
      <c r="W160" s="206"/>
      <c r="X160" s="206"/>
      <c r="Y160" s="206"/>
      <c r="Z160" s="206"/>
      <c r="AA160" s="206"/>
      <c r="AB160" s="207"/>
      <c r="AC160" s="208" t="s">
        <v>509</v>
      </c>
      <c r="AD160" s="209"/>
      <c r="AE160" s="209"/>
      <c r="AF160" s="210"/>
      <c r="AG160" s="125"/>
      <c r="AH160" s="125"/>
      <c r="AI160" s="125"/>
      <c r="AJ160" s="125"/>
      <c r="AK160" s="126"/>
    </row>
    <row r="161" spans="1:37" s="127" customFormat="1" ht="19.5" customHeight="1" x14ac:dyDescent="0.2">
      <c r="A161" s="145"/>
      <c r="B161" s="146"/>
      <c r="C161" s="190" t="s">
        <v>510</v>
      </c>
      <c r="D161" s="191"/>
      <c r="E161" s="191"/>
      <c r="F161" s="191"/>
      <c r="G161" s="191"/>
      <c r="H161" s="191"/>
      <c r="I161" s="191"/>
      <c r="J161" s="191"/>
      <c r="K161" s="191"/>
      <c r="L161" s="191"/>
      <c r="M161" s="191"/>
      <c r="N161" s="191"/>
      <c r="O161" s="191"/>
      <c r="P161" s="191"/>
      <c r="Q161" s="191"/>
      <c r="R161" s="191"/>
      <c r="S161" s="191"/>
      <c r="T161" s="191"/>
      <c r="U161" s="191"/>
      <c r="V161" s="191"/>
      <c r="W161" s="191"/>
      <c r="X161" s="191"/>
      <c r="Y161" s="191"/>
      <c r="Z161" s="191"/>
      <c r="AA161" s="191"/>
      <c r="AB161" s="192"/>
      <c r="AC161" s="147"/>
      <c r="AD161" s="148"/>
      <c r="AE161" s="148"/>
      <c r="AF161" s="149"/>
      <c r="AG161" s="125"/>
      <c r="AH161" s="125"/>
      <c r="AI161" s="125"/>
      <c r="AJ161" s="125"/>
      <c r="AK161" s="126"/>
    </row>
    <row r="162" spans="1:37" s="127" customFormat="1" ht="19.5" customHeight="1" x14ac:dyDescent="0.2">
      <c r="A162" s="180">
        <v>69</v>
      </c>
      <c r="B162" s="181"/>
      <c r="C162" s="211" t="s">
        <v>511</v>
      </c>
      <c r="D162" s="212"/>
      <c r="E162" s="212"/>
      <c r="F162" s="212"/>
      <c r="G162" s="212"/>
      <c r="H162" s="212"/>
      <c r="I162" s="212"/>
      <c r="J162" s="212"/>
      <c r="K162" s="212"/>
      <c r="L162" s="212"/>
      <c r="M162" s="212"/>
      <c r="N162" s="212"/>
      <c r="O162" s="212"/>
      <c r="P162" s="212"/>
      <c r="Q162" s="212"/>
      <c r="R162" s="212"/>
      <c r="S162" s="212"/>
      <c r="T162" s="212"/>
      <c r="U162" s="212"/>
      <c r="V162" s="212"/>
      <c r="W162" s="212"/>
      <c r="X162" s="212"/>
      <c r="Y162" s="212"/>
      <c r="Z162" s="212"/>
      <c r="AA162" s="212"/>
      <c r="AB162" s="213"/>
      <c r="AC162" s="185" t="s">
        <v>512</v>
      </c>
      <c r="AD162" s="185"/>
      <c r="AE162" s="185"/>
      <c r="AF162" s="185"/>
      <c r="AG162" s="125">
        <f>SUM(AG161)</f>
        <v>0</v>
      </c>
      <c r="AH162" s="125">
        <f>SUM(AH161)</f>
        <v>0</v>
      </c>
      <c r="AI162" s="125">
        <f>SUM(AI161)</f>
        <v>0</v>
      </c>
      <c r="AJ162" s="125">
        <f>SUM(AJ161)</f>
        <v>0</v>
      </c>
      <c r="AK162" s="126">
        <f>SUM(AG162:AI162)</f>
        <v>0</v>
      </c>
    </row>
    <row r="163" spans="1:37" s="127" customFormat="1" ht="19.5" customHeight="1" x14ac:dyDescent="0.2">
      <c r="A163" s="145"/>
      <c r="B163" s="146"/>
      <c r="C163" s="190" t="s">
        <v>513</v>
      </c>
      <c r="D163" s="191"/>
      <c r="E163" s="191"/>
      <c r="F163" s="191"/>
      <c r="G163" s="191"/>
      <c r="H163" s="191"/>
      <c r="I163" s="191"/>
      <c r="J163" s="191"/>
      <c r="K163" s="191"/>
      <c r="L163" s="191"/>
      <c r="M163" s="191"/>
      <c r="N163" s="191"/>
      <c r="O163" s="191"/>
      <c r="P163" s="191"/>
      <c r="Q163" s="191"/>
      <c r="R163" s="191"/>
      <c r="S163" s="191"/>
      <c r="T163" s="191"/>
      <c r="U163" s="191"/>
      <c r="V163" s="191"/>
      <c r="W163" s="191"/>
      <c r="X163" s="191"/>
      <c r="Y163" s="191"/>
      <c r="Z163" s="191"/>
      <c r="AA163" s="191"/>
      <c r="AB163" s="192"/>
      <c r="AC163" s="147"/>
      <c r="AD163" s="148"/>
      <c r="AE163" s="148"/>
      <c r="AF163" s="149"/>
      <c r="AG163" s="125"/>
      <c r="AH163" s="125"/>
      <c r="AI163" s="125"/>
      <c r="AJ163" s="125"/>
      <c r="AK163" s="126"/>
    </row>
    <row r="164" spans="1:37" s="127" customFormat="1" ht="19.5" customHeight="1" x14ac:dyDescent="0.2">
      <c r="A164" s="180">
        <v>70</v>
      </c>
      <c r="B164" s="181"/>
      <c r="C164" s="202" t="s">
        <v>514</v>
      </c>
      <c r="D164" s="203"/>
      <c r="E164" s="203"/>
      <c r="F164" s="203"/>
      <c r="G164" s="203"/>
      <c r="H164" s="203"/>
      <c r="I164" s="203"/>
      <c r="J164" s="203"/>
      <c r="K164" s="203"/>
      <c r="L164" s="203"/>
      <c r="M164" s="203"/>
      <c r="N164" s="203"/>
      <c r="O164" s="203"/>
      <c r="P164" s="203"/>
      <c r="Q164" s="203"/>
      <c r="R164" s="203"/>
      <c r="S164" s="203"/>
      <c r="T164" s="203"/>
      <c r="U164" s="203"/>
      <c r="V164" s="203"/>
      <c r="W164" s="203"/>
      <c r="X164" s="203"/>
      <c r="Y164" s="203"/>
      <c r="Z164" s="203"/>
      <c r="AA164" s="203"/>
      <c r="AB164" s="204"/>
      <c r="AC164" s="185" t="s">
        <v>515</v>
      </c>
      <c r="AD164" s="185"/>
      <c r="AE164" s="185"/>
      <c r="AF164" s="185"/>
      <c r="AG164" s="125">
        <f>SUM(AG163)</f>
        <v>0</v>
      </c>
      <c r="AH164" s="125">
        <f>SUM(AH163)</f>
        <v>0</v>
      </c>
      <c r="AI164" s="125">
        <f>SUM(AI163)</f>
        <v>0</v>
      </c>
      <c r="AJ164" s="125">
        <f>SUM(AJ163)</f>
        <v>0</v>
      </c>
      <c r="AK164" s="126">
        <f t="shared" ref="AK164:AK184" si="7">SUM(AG164:AI164)</f>
        <v>0</v>
      </c>
    </row>
    <row r="165" spans="1:37" s="151" customFormat="1" ht="19.5" customHeight="1" x14ac:dyDescent="0.2">
      <c r="A165" s="172">
        <v>71</v>
      </c>
      <c r="B165" s="173"/>
      <c r="C165" s="186" t="s">
        <v>516</v>
      </c>
      <c r="D165" s="187"/>
      <c r="E165" s="187"/>
      <c r="F165" s="187"/>
      <c r="G165" s="187"/>
      <c r="H165" s="187"/>
      <c r="I165" s="187"/>
      <c r="J165" s="187"/>
      <c r="K165" s="187"/>
      <c r="L165" s="187"/>
      <c r="M165" s="187"/>
      <c r="N165" s="187"/>
      <c r="O165" s="187"/>
      <c r="P165" s="187"/>
      <c r="Q165" s="187"/>
      <c r="R165" s="187"/>
      <c r="S165" s="187"/>
      <c r="T165" s="187"/>
      <c r="U165" s="187"/>
      <c r="V165" s="187"/>
      <c r="W165" s="187"/>
      <c r="X165" s="187"/>
      <c r="Y165" s="187"/>
      <c r="Z165" s="187"/>
      <c r="AA165" s="187"/>
      <c r="AB165" s="188"/>
      <c r="AC165" s="189" t="s">
        <v>517</v>
      </c>
      <c r="AD165" s="189"/>
      <c r="AE165" s="189"/>
      <c r="AF165" s="189"/>
      <c r="AG165" s="150">
        <f>SUM(AG144+AG148+AG149+AG150+AG151+AG155+AG156+AG157+AG158+AG159+AG162+AG164)</f>
        <v>0</v>
      </c>
      <c r="AH165" s="150">
        <f>SUM(AH144+AH148+AH149+AH150+AH151+AH155+AH156+AH157+AH158+AH159+AH162+AH164)</f>
        <v>0</v>
      </c>
      <c r="AI165" s="150">
        <f>SUM(AI144+AI148+AI149+AI150+AI151+AI155+AI156+AI157+AI158+AI159+AI162+AI164)</f>
        <v>0</v>
      </c>
      <c r="AJ165" s="150">
        <f>SUM(AJ144+AJ148+AJ149+AJ150+AJ151+AJ155+AJ156+AJ157+AJ158+AJ159+AJ162+AJ164)</f>
        <v>0</v>
      </c>
      <c r="AK165" s="154">
        <f t="shared" si="7"/>
        <v>0</v>
      </c>
    </row>
    <row r="166" spans="1:37" ht="19.5" customHeight="1" x14ac:dyDescent="0.2">
      <c r="A166" s="193">
        <v>72</v>
      </c>
      <c r="B166" s="194"/>
      <c r="C166" s="199" t="s">
        <v>518</v>
      </c>
      <c r="D166" s="200"/>
      <c r="E166" s="200"/>
      <c r="F166" s="200"/>
      <c r="G166" s="200"/>
      <c r="H166" s="200"/>
      <c r="I166" s="200"/>
      <c r="J166" s="200"/>
      <c r="K166" s="200"/>
      <c r="L166" s="200"/>
      <c r="M166" s="200"/>
      <c r="N166" s="200"/>
      <c r="O166" s="200"/>
      <c r="P166" s="200"/>
      <c r="Q166" s="200"/>
      <c r="R166" s="200"/>
      <c r="S166" s="200"/>
      <c r="T166" s="200"/>
      <c r="U166" s="200"/>
      <c r="V166" s="200"/>
      <c r="W166" s="200"/>
      <c r="X166" s="200"/>
      <c r="Y166" s="200"/>
      <c r="Z166" s="200"/>
      <c r="AA166" s="200"/>
      <c r="AB166" s="201"/>
      <c r="AC166" s="198" t="s">
        <v>519</v>
      </c>
      <c r="AD166" s="198"/>
      <c r="AE166" s="198"/>
      <c r="AF166" s="198"/>
      <c r="AG166" s="133"/>
      <c r="AH166" s="133"/>
      <c r="AI166" s="133"/>
      <c r="AJ166" s="133"/>
      <c r="AK166" s="163">
        <f t="shared" si="7"/>
        <v>0</v>
      </c>
    </row>
    <row r="167" spans="1:37" ht="19.5" customHeight="1" x14ac:dyDescent="0.2">
      <c r="A167" s="193">
        <v>73</v>
      </c>
      <c r="B167" s="194"/>
      <c r="C167" s="199" t="s">
        <v>520</v>
      </c>
      <c r="D167" s="200"/>
      <c r="E167" s="200"/>
      <c r="F167" s="200"/>
      <c r="G167" s="200"/>
      <c r="H167" s="200"/>
      <c r="I167" s="200"/>
      <c r="J167" s="200"/>
      <c r="K167" s="200"/>
      <c r="L167" s="200"/>
      <c r="M167" s="200"/>
      <c r="N167" s="200"/>
      <c r="O167" s="200"/>
      <c r="P167" s="200"/>
      <c r="Q167" s="200"/>
      <c r="R167" s="200"/>
      <c r="S167" s="200"/>
      <c r="T167" s="200"/>
      <c r="U167" s="200"/>
      <c r="V167" s="200"/>
      <c r="W167" s="200"/>
      <c r="X167" s="200"/>
      <c r="Y167" s="200"/>
      <c r="Z167" s="200"/>
      <c r="AA167" s="200"/>
      <c r="AB167" s="201"/>
      <c r="AC167" s="198" t="s">
        <v>521</v>
      </c>
      <c r="AD167" s="198"/>
      <c r="AE167" s="198"/>
      <c r="AF167" s="198"/>
      <c r="AG167" s="133"/>
      <c r="AH167" s="133"/>
      <c r="AI167" s="133"/>
      <c r="AJ167" s="133"/>
      <c r="AK167" s="163">
        <f t="shared" si="7"/>
        <v>0</v>
      </c>
    </row>
    <row r="168" spans="1:37" ht="19.5" customHeight="1" x14ac:dyDescent="0.2">
      <c r="A168" s="193">
        <v>74</v>
      </c>
      <c r="B168" s="194"/>
      <c r="C168" s="199" t="s">
        <v>522</v>
      </c>
      <c r="D168" s="200"/>
      <c r="E168" s="200"/>
      <c r="F168" s="200"/>
      <c r="G168" s="200"/>
      <c r="H168" s="200"/>
      <c r="I168" s="200"/>
      <c r="J168" s="200"/>
      <c r="K168" s="200"/>
      <c r="L168" s="200"/>
      <c r="M168" s="200"/>
      <c r="N168" s="200"/>
      <c r="O168" s="200"/>
      <c r="P168" s="200"/>
      <c r="Q168" s="200"/>
      <c r="R168" s="200"/>
      <c r="S168" s="200"/>
      <c r="T168" s="200"/>
      <c r="U168" s="200"/>
      <c r="V168" s="200"/>
      <c r="W168" s="200"/>
      <c r="X168" s="200"/>
      <c r="Y168" s="200"/>
      <c r="Z168" s="200"/>
      <c r="AA168" s="200"/>
      <c r="AB168" s="201"/>
      <c r="AC168" s="198" t="s">
        <v>523</v>
      </c>
      <c r="AD168" s="198"/>
      <c r="AE168" s="198"/>
      <c r="AF168" s="198"/>
      <c r="AG168" s="133"/>
      <c r="AH168" s="133"/>
      <c r="AI168" s="133"/>
      <c r="AJ168" s="133"/>
      <c r="AK168" s="163">
        <f t="shared" si="7"/>
        <v>0</v>
      </c>
    </row>
    <row r="169" spans="1:37" ht="19.5" customHeight="1" x14ac:dyDescent="0.2">
      <c r="A169" s="193">
        <v>75</v>
      </c>
      <c r="B169" s="194"/>
      <c r="C169" s="199" t="s">
        <v>524</v>
      </c>
      <c r="D169" s="200"/>
      <c r="E169" s="200"/>
      <c r="F169" s="200"/>
      <c r="G169" s="200"/>
      <c r="H169" s="200"/>
      <c r="I169" s="200"/>
      <c r="J169" s="200"/>
      <c r="K169" s="200"/>
      <c r="L169" s="200"/>
      <c r="M169" s="200"/>
      <c r="N169" s="200"/>
      <c r="O169" s="200"/>
      <c r="P169" s="200"/>
      <c r="Q169" s="200"/>
      <c r="R169" s="200"/>
      <c r="S169" s="200"/>
      <c r="T169" s="200"/>
      <c r="U169" s="200"/>
      <c r="V169" s="200"/>
      <c r="W169" s="200"/>
      <c r="X169" s="200"/>
      <c r="Y169" s="200"/>
      <c r="Z169" s="200"/>
      <c r="AA169" s="200"/>
      <c r="AB169" s="201"/>
      <c r="AC169" s="198" t="s">
        <v>525</v>
      </c>
      <c r="AD169" s="198"/>
      <c r="AE169" s="198"/>
      <c r="AF169" s="198"/>
      <c r="AG169" s="133">
        <v>0</v>
      </c>
      <c r="AH169" s="133">
        <v>130000</v>
      </c>
      <c r="AI169" s="133"/>
      <c r="AJ169" s="133"/>
      <c r="AK169" s="163">
        <f>SUM(AG169:AJ169)</f>
        <v>130000</v>
      </c>
    </row>
    <row r="170" spans="1:37" ht="19.5" customHeight="1" x14ac:dyDescent="0.2">
      <c r="A170" s="193">
        <v>76</v>
      </c>
      <c r="B170" s="194"/>
      <c r="C170" s="190" t="s">
        <v>526</v>
      </c>
      <c r="D170" s="191"/>
      <c r="E170" s="191"/>
      <c r="F170" s="191"/>
      <c r="G170" s="191"/>
      <c r="H170" s="191"/>
      <c r="I170" s="191"/>
      <c r="J170" s="191"/>
      <c r="K170" s="191"/>
      <c r="L170" s="191"/>
      <c r="M170" s="191"/>
      <c r="N170" s="191"/>
      <c r="O170" s="191"/>
      <c r="P170" s="191"/>
      <c r="Q170" s="191"/>
      <c r="R170" s="191"/>
      <c r="S170" s="191"/>
      <c r="T170" s="191"/>
      <c r="U170" s="191"/>
      <c r="V170" s="191"/>
      <c r="W170" s="191"/>
      <c r="X170" s="191"/>
      <c r="Y170" s="191"/>
      <c r="Z170" s="191"/>
      <c r="AA170" s="191"/>
      <c r="AB170" s="192"/>
      <c r="AC170" s="198" t="s">
        <v>527</v>
      </c>
      <c r="AD170" s="198"/>
      <c r="AE170" s="198"/>
      <c r="AF170" s="198"/>
      <c r="AG170" s="133"/>
      <c r="AH170" s="133"/>
      <c r="AI170" s="133"/>
      <c r="AJ170" s="133"/>
      <c r="AK170" s="163">
        <f t="shared" si="7"/>
        <v>0</v>
      </c>
    </row>
    <row r="171" spans="1:37" ht="19.5" customHeight="1" x14ac:dyDescent="0.2">
      <c r="A171" s="193">
        <v>77</v>
      </c>
      <c r="B171" s="194"/>
      <c r="C171" s="190" t="s">
        <v>528</v>
      </c>
      <c r="D171" s="191"/>
      <c r="E171" s="191"/>
      <c r="F171" s="191"/>
      <c r="G171" s="191"/>
      <c r="H171" s="191"/>
      <c r="I171" s="191"/>
      <c r="J171" s="191"/>
      <c r="K171" s="191"/>
      <c r="L171" s="191"/>
      <c r="M171" s="191"/>
      <c r="N171" s="191"/>
      <c r="O171" s="191"/>
      <c r="P171" s="191"/>
      <c r="Q171" s="191"/>
      <c r="R171" s="191"/>
      <c r="S171" s="191"/>
      <c r="T171" s="191"/>
      <c r="U171" s="191"/>
      <c r="V171" s="191"/>
      <c r="W171" s="191"/>
      <c r="X171" s="191"/>
      <c r="Y171" s="191"/>
      <c r="Z171" s="191"/>
      <c r="AA171" s="191"/>
      <c r="AB171" s="192"/>
      <c r="AC171" s="198" t="s">
        <v>529</v>
      </c>
      <c r="AD171" s="198"/>
      <c r="AE171" s="198"/>
      <c r="AF171" s="198"/>
      <c r="AG171" s="133"/>
      <c r="AH171" s="133"/>
      <c r="AI171" s="133"/>
      <c r="AJ171" s="133"/>
      <c r="AK171" s="163">
        <f t="shared" si="7"/>
        <v>0</v>
      </c>
    </row>
    <row r="172" spans="1:37" ht="19.5" customHeight="1" x14ac:dyDescent="0.2">
      <c r="A172" s="193">
        <v>78</v>
      </c>
      <c r="B172" s="194"/>
      <c r="C172" s="190" t="s">
        <v>530</v>
      </c>
      <c r="D172" s="191"/>
      <c r="E172" s="191"/>
      <c r="F172" s="191"/>
      <c r="G172" s="191"/>
      <c r="H172" s="191"/>
      <c r="I172" s="191"/>
      <c r="J172" s="191"/>
      <c r="K172" s="191"/>
      <c r="L172" s="191"/>
      <c r="M172" s="191"/>
      <c r="N172" s="191"/>
      <c r="O172" s="191"/>
      <c r="P172" s="191"/>
      <c r="Q172" s="191"/>
      <c r="R172" s="191"/>
      <c r="S172" s="191"/>
      <c r="T172" s="191"/>
      <c r="U172" s="191"/>
      <c r="V172" s="191"/>
      <c r="W172" s="191"/>
      <c r="X172" s="191"/>
      <c r="Y172" s="191"/>
      <c r="Z172" s="191"/>
      <c r="AA172" s="191"/>
      <c r="AB172" s="192"/>
      <c r="AC172" s="198" t="s">
        <v>531</v>
      </c>
      <c r="AD172" s="198"/>
      <c r="AE172" s="198"/>
      <c r="AF172" s="198"/>
      <c r="AG172" s="133">
        <v>0</v>
      </c>
      <c r="AH172" s="133">
        <v>35100</v>
      </c>
      <c r="AI172" s="133"/>
      <c r="AJ172" s="133">
        <v>0</v>
      </c>
      <c r="AK172" s="163">
        <f>SUM(AG172:AJ172)</f>
        <v>35100</v>
      </c>
    </row>
    <row r="173" spans="1:37" s="164" customFormat="1" ht="19.5" customHeight="1" x14ac:dyDescent="0.25">
      <c r="A173" s="172">
        <v>79</v>
      </c>
      <c r="B173" s="173"/>
      <c r="C173" s="174" t="s">
        <v>532</v>
      </c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75"/>
      <c r="P173" s="175"/>
      <c r="Q173" s="175"/>
      <c r="R173" s="175"/>
      <c r="S173" s="175"/>
      <c r="T173" s="175"/>
      <c r="U173" s="175"/>
      <c r="V173" s="175"/>
      <c r="W173" s="175"/>
      <c r="X173" s="175"/>
      <c r="Y173" s="175"/>
      <c r="Z173" s="175"/>
      <c r="AA173" s="175"/>
      <c r="AB173" s="176"/>
      <c r="AC173" s="189" t="s">
        <v>533</v>
      </c>
      <c r="AD173" s="189"/>
      <c r="AE173" s="189"/>
      <c r="AF173" s="189"/>
      <c r="AG173" s="150">
        <f>SUM(AG166:AG172)</f>
        <v>0</v>
      </c>
      <c r="AH173" s="150">
        <f>SUM(AH166:AH172)</f>
        <v>165100</v>
      </c>
      <c r="AI173" s="150">
        <f>SUM(AI166:AI172)</f>
        <v>0</v>
      </c>
      <c r="AJ173" s="150">
        <f>SUM(AJ166:AJ172)</f>
        <v>0</v>
      </c>
      <c r="AK173" s="154">
        <f>SUM(AG173:AJ173)</f>
        <v>165100</v>
      </c>
    </row>
    <row r="174" spans="1:37" ht="19.5" customHeight="1" x14ac:dyDescent="0.2">
      <c r="A174" s="193">
        <v>80</v>
      </c>
      <c r="B174" s="194"/>
      <c r="C174" s="195" t="s">
        <v>534</v>
      </c>
      <c r="D174" s="196"/>
      <c r="E174" s="196"/>
      <c r="F174" s="196"/>
      <c r="G174" s="196"/>
      <c r="H174" s="196"/>
      <c r="I174" s="196"/>
      <c r="J174" s="196"/>
      <c r="K174" s="196"/>
      <c r="L174" s="196"/>
      <c r="M174" s="196"/>
      <c r="N174" s="196"/>
      <c r="O174" s="196"/>
      <c r="P174" s="196"/>
      <c r="Q174" s="196"/>
      <c r="R174" s="196"/>
      <c r="S174" s="196"/>
      <c r="T174" s="196"/>
      <c r="U174" s="196"/>
      <c r="V174" s="196"/>
      <c r="W174" s="196"/>
      <c r="X174" s="196"/>
      <c r="Y174" s="196"/>
      <c r="Z174" s="196"/>
      <c r="AA174" s="196"/>
      <c r="AB174" s="197"/>
      <c r="AC174" s="198" t="s">
        <v>535</v>
      </c>
      <c r="AD174" s="198"/>
      <c r="AE174" s="198"/>
      <c r="AF174" s="198"/>
      <c r="AG174" s="133"/>
      <c r="AH174" s="133"/>
      <c r="AI174" s="133"/>
      <c r="AJ174" s="133"/>
      <c r="AK174" s="163">
        <f t="shared" si="7"/>
        <v>0</v>
      </c>
    </row>
    <row r="175" spans="1:37" ht="19.5" customHeight="1" x14ac:dyDescent="0.2">
      <c r="A175" s="193">
        <v>81</v>
      </c>
      <c r="B175" s="194"/>
      <c r="C175" s="195" t="s">
        <v>536</v>
      </c>
      <c r="D175" s="196"/>
      <c r="E175" s="196"/>
      <c r="F175" s="196"/>
      <c r="G175" s="196"/>
      <c r="H175" s="196"/>
      <c r="I175" s="196"/>
      <c r="J175" s="196"/>
      <c r="K175" s="196"/>
      <c r="L175" s="196"/>
      <c r="M175" s="196"/>
      <c r="N175" s="196"/>
      <c r="O175" s="196"/>
      <c r="P175" s="196"/>
      <c r="Q175" s="196"/>
      <c r="R175" s="196"/>
      <c r="S175" s="196"/>
      <c r="T175" s="196"/>
      <c r="U175" s="196"/>
      <c r="V175" s="196"/>
      <c r="W175" s="196"/>
      <c r="X175" s="196"/>
      <c r="Y175" s="196"/>
      <c r="Z175" s="196"/>
      <c r="AA175" s="196"/>
      <c r="AB175" s="197"/>
      <c r="AC175" s="198" t="s">
        <v>537</v>
      </c>
      <c r="AD175" s="198"/>
      <c r="AE175" s="198"/>
      <c r="AF175" s="198"/>
      <c r="AG175" s="133"/>
      <c r="AH175" s="133"/>
      <c r="AI175" s="133"/>
      <c r="AJ175" s="133"/>
      <c r="AK175" s="163">
        <f t="shared" si="7"/>
        <v>0</v>
      </c>
    </row>
    <row r="176" spans="1:37" ht="19.5" customHeight="1" x14ac:dyDescent="0.2">
      <c r="A176" s="193">
        <v>82</v>
      </c>
      <c r="B176" s="194"/>
      <c r="C176" s="195" t="s">
        <v>538</v>
      </c>
      <c r="D176" s="196"/>
      <c r="E176" s="196"/>
      <c r="F176" s="196"/>
      <c r="G176" s="196"/>
      <c r="H176" s="196"/>
      <c r="I176" s="196"/>
      <c r="J176" s="196"/>
      <c r="K176" s="196"/>
      <c r="L176" s="196"/>
      <c r="M176" s="196"/>
      <c r="N176" s="196"/>
      <c r="O176" s="196"/>
      <c r="P176" s="196"/>
      <c r="Q176" s="196"/>
      <c r="R176" s="196"/>
      <c r="S176" s="196"/>
      <c r="T176" s="196"/>
      <c r="U176" s="196"/>
      <c r="V176" s="196"/>
      <c r="W176" s="196"/>
      <c r="X176" s="196"/>
      <c r="Y176" s="196"/>
      <c r="Z176" s="196"/>
      <c r="AA176" s="196"/>
      <c r="AB176" s="197"/>
      <c r="AC176" s="198" t="s">
        <v>539</v>
      </c>
      <c r="AD176" s="198"/>
      <c r="AE176" s="198"/>
      <c r="AF176" s="198"/>
      <c r="AG176" s="133"/>
      <c r="AH176" s="133"/>
      <c r="AI176" s="133"/>
      <c r="AJ176" s="133"/>
      <c r="AK176" s="163">
        <f t="shared" si="7"/>
        <v>0</v>
      </c>
    </row>
    <row r="177" spans="1:38" ht="19.5" customHeight="1" x14ac:dyDescent="0.2">
      <c r="A177" s="193">
        <v>83</v>
      </c>
      <c r="B177" s="194"/>
      <c r="C177" s="195" t="s">
        <v>540</v>
      </c>
      <c r="D177" s="196"/>
      <c r="E177" s="196"/>
      <c r="F177" s="196"/>
      <c r="G177" s="196"/>
      <c r="H177" s="196"/>
      <c r="I177" s="196"/>
      <c r="J177" s="196"/>
      <c r="K177" s="196"/>
      <c r="L177" s="196"/>
      <c r="M177" s="196"/>
      <c r="N177" s="196"/>
      <c r="O177" s="196"/>
      <c r="P177" s="196"/>
      <c r="Q177" s="196"/>
      <c r="R177" s="196"/>
      <c r="S177" s="196"/>
      <c r="T177" s="196"/>
      <c r="U177" s="196"/>
      <c r="V177" s="196"/>
      <c r="W177" s="196"/>
      <c r="X177" s="196"/>
      <c r="Y177" s="196"/>
      <c r="Z177" s="196"/>
      <c r="AA177" s="196"/>
      <c r="AB177" s="197"/>
      <c r="AC177" s="198" t="s">
        <v>541</v>
      </c>
      <c r="AD177" s="198"/>
      <c r="AE177" s="198"/>
      <c r="AF177" s="198"/>
      <c r="AG177" s="133"/>
      <c r="AH177" s="133"/>
      <c r="AI177" s="133"/>
      <c r="AJ177" s="133"/>
      <c r="AK177" s="163">
        <f t="shared" si="7"/>
        <v>0</v>
      </c>
    </row>
    <row r="178" spans="1:38" s="164" customFormat="1" ht="19.5" customHeight="1" x14ac:dyDescent="0.25">
      <c r="A178" s="172">
        <v>84</v>
      </c>
      <c r="B178" s="173"/>
      <c r="C178" s="186" t="s">
        <v>542</v>
      </c>
      <c r="D178" s="187"/>
      <c r="E178" s="187"/>
      <c r="F178" s="187"/>
      <c r="G178" s="187"/>
      <c r="H178" s="187"/>
      <c r="I178" s="187"/>
      <c r="J178" s="187"/>
      <c r="K178" s="187"/>
      <c r="L178" s="187"/>
      <c r="M178" s="187"/>
      <c r="N178" s="187"/>
      <c r="O178" s="187"/>
      <c r="P178" s="187"/>
      <c r="Q178" s="187"/>
      <c r="R178" s="187"/>
      <c r="S178" s="187"/>
      <c r="T178" s="187"/>
      <c r="U178" s="187"/>
      <c r="V178" s="187"/>
      <c r="W178" s="187"/>
      <c r="X178" s="187"/>
      <c r="Y178" s="187"/>
      <c r="Z178" s="187"/>
      <c r="AA178" s="187"/>
      <c r="AB178" s="188"/>
      <c r="AC178" s="189" t="s">
        <v>543</v>
      </c>
      <c r="AD178" s="189"/>
      <c r="AE178" s="189"/>
      <c r="AF178" s="189"/>
      <c r="AG178" s="150">
        <f>SUM(AG174:AG177)</f>
        <v>0</v>
      </c>
      <c r="AH178" s="150">
        <f>SUM(AH174:AH177)</f>
        <v>0</v>
      </c>
      <c r="AI178" s="150">
        <f>SUM(AI174:AI177)</f>
        <v>0</v>
      </c>
      <c r="AJ178" s="150">
        <f>SUM(AJ174:AJ177)</f>
        <v>0</v>
      </c>
      <c r="AK178" s="154">
        <f t="shared" si="7"/>
        <v>0</v>
      </c>
    </row>
    <row r="179" spans="1:38" s="127" customFormat="1" ht="29.25" customHeight="1" x14ac:dyDescent="0.2">
      <c r="A179" s="180">
        <v>85</v>
      </c>
      <c r="B179" s="181"/>
      <c r="C179" s="182" t="s">
        <v>544</v>
      </c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83"/>
      <c r="O179" s="183"/>
      <c r="P179" s="183"/>
      <c r="Q179" s="183"/>
      <c r="R179" s="183"/>
      <c r="S179" s="183"/>
      <c r="T179" s="183"/>
      <c r="U179" s="183"/>
      <c r="V179" s="183"/>
      <c r="W179" s="183"/>
      <c r="X179" s="183"/>
      <c r="Y179" s="183"/>
      <c r="Z179" s="183"/>
      <c r="AA179" s="183"/>
      <c r="AB179" s="184"/>
      <c r="AC179" s="185" t="s">
        <v>545</v>
      </c>
      <c r="AD179" s="185"/>
      <c r="AE179" s="185"/>
      <c r="AF179" s="185"/>
      <c r="AG179" s="125"/>
      <c r="AH179" s="125"/>
      <c r="AI179" s="125"/>
      <c r="AJ179" s="125"/>
      <c r="AK179" s="126">
        <f t="shared" si="7"/>
        <v>0</v>
      </c>
    </row>
    <row r="180" spans="1:38" s="127" customFormat="1" ht="29.25" customHeight="1" x14ac:dyDescent="0.2">
      <c r="A180" s="180">
        <v>86</v>
      </c>
      <c r="B180" s="181"/>
      <c r="C180" s="182" t="s">
        <v>546</v>
      </c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83"/>
      <c r="O180" s="183"/>
      <c r="P180" s="183"/>
      <c r="Q180" s="183"/>
      <c r="R180" s="183"/>
      <c r="S180" s="183"/>
      <c r="T180" s="183"/>
      <c r="U180" s="183"/>
      <c r="V180" s="183"/>
      <c r="W180" s="183"/>
      <c r="X180" s="183"/>
      <c r="Y180" s="183"/>
      <c r="Z180" s="183"/>
      <c r="AA180" s="183"/>
      <c r="AB180" s="184"/>
      <c r="AC180" s="185" t="s">
        <v>547</v>
      </c>
      <c r="AD180" s="185"/>
      <c r="AE180" s="185"/>
      <c r="AF180" s="185"/>
      <c r="AG180" s="125"/>
      <c r="AH180" s="125"/>
      <c r="AI180" s="125"/>
      <c r="AJ180" s="125"/>
      <c r="AK180" s="126">
        <f t="shared" si="7"/>
        <v>0</v>
      </c>
    </row>
    <row r="181" spans="1:38" s="127" customFormat="1" ht="29.25" customHeight="1" x14ac:dyDescent="0.2">
      <c r="A181" s="180">
        <v>87</v>
      </c>
      <c r="B181" s="181"/>
      <c r="C181" s="182" t="s">
        <v>548</v>
      </c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83"/>
      <c r="O181" s="183"/>
      <c r="P181" s="183"/>
      <c r="Q181" s="183"/>
      <c r="R181" s="183"/>
      <c r="S181" s="183"/>
      <c r="T181" s="183"/>
      <c r="U181" s="183"/>
      <c r="V181" s="183"/>
      <c r="W181" s="183"/>
      <c r="X181" s="183"/>
      <c r="Y181" s="183"/>
      <c r="Z181" s="183"/>
      <c r="AA181" s="183"/>
      <c r="AB181" s="184"/>
      <c r="AC181" s="185" t="s">
        <v>549</v>
      </c>
      <c r="AD181" s="185"/>
      <c r="AE181" s="185"/>
      <c r="AF181" s="185"/>
      <c r="AG181" s="125"/>
      <c r="AH181" s="125"/>
      <c r="AI181" s="125"/>
      <c r="AJ181" s="125"/>
      <c r="AK181" s="126">
        <f t="shared" si="7"/>
        <v>0</v>
      </c>
    </row>
    <row r="182" spans="1:38" s="127" customFormat="1" ht="19.5" customHeight="1" x14ac:dyDescent="0.2">
      <c r="A182" s="180">
        <v>88</v>
      </c>
      <c r="B182" s="181"/>
      <c r="C182" s="182" t="s">
        <v>550</v>
      </c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83"/>
      <c r="O182" s="183"/>
      <c r="P182" s="183"/>
      <c r="Q182" s="183"/>
      <c r="R182" s="183"/>
      <c r="S182" s="183"/>
      <c r="T182" s="183"/>
      <c r="U182" s="183"/>
      <c r="V182" s="183"/>
      <c r="W182" s="183"/>
      <c r="X182" s="183"/>
      <c r="Y182" s="183"/>
      <c r="Z182" s="183"/>
      <c r="AA182" s="183"/>
      <c r="AB182" s="184"/>
      <c r="AC182" s="185" t="s">
        <v>551</v>
      </c>
      <c r="AD182" s="185"/>
      <c r="AE182" s="185"/>
      <c r="AF182" s="185"/>
      <c r="AG182" s="125"/>
      <c r="AH182" s="125"/>
      <c r="AI182" s="125"/>
      <c r="AJ182" s="125"/>
      <c r="AK182" s="126">
        <f t="shared" si="7"/>
        <v>0</v>
      </c>
    </row>
    <row r="183" spans="1:38" s="127" customFormat="1" ht="29.25" customHeight="1" x14ac:dyDescent="0.2">
      <c r="A183" s="180">
        <v>89</v>
      </c>
      <c r="B183" s="181"/>
      <c r="C183" s="182" t="s">
        <v>552</v>
      </c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83"/>
      <c r="O183" s="183"/>
      <c r="P183" s="183"/>
      <c r="Q183" s="183"/>
      <c r="R183" s="183"/>
      <c r="S183" s="183"/>
      <c r="T183" s="183"/>
      <c r="U183" s="183"/>
      <c r="V183" s="183"/>
      <c r="W183" s="183"/>
      <c r="X183" s="183"/>
      <c r="Y183" s="183"/>
      <c r="Z183" s="183"/>
      <c r="AA183" s="183"/>
      <c r="AB183" s="184"/>
      <c r="AC183" s="185" t="s">
        <v>553</v>
      </c>
      <c r="AD183" s="185"/>
      <c r="AE183" s="185"/>
      <c r="AF183" s="185"/>
      <c r="AG183" s="125"/>
      <c r="AH183" s="125"/>
      <c r="AI183" s="125"/>
      <c r="AJ183" s="125"/>
      <c r="AK183" s="126">
        <f t="shared" si="7"/>
        <v>0</v>
      </c>
    </row>
    <row r="184" spans="1:38" s="127" customFormat="1" ht="29.25" customHeight="1" x14ac:dyDescent="0.2">
      <c r="A184" s="180">
        <v>90</v>
      </c>
      <c r="B184" s="181"/>
      <c r="C184" s="182" t="s">
        <v>554</v>
      </c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83"/>
      <c r="O184" s="183"/>
      <c r="P184" s="183"/>
      <c r="Q184" s="183"/>
      <c r="R184" s="183"/>
      <c r="S184" s="183"/>
      <c r="T184" s="183"/>
      <c r="U184" s="183"/>
      <c r="V184" s="183"/>
      <c r="W184" s="183"/>
      <c r="X184" s="183"/>
      <c r="Y184" s="183"/>
      <c r="Z184" s="183"/>
      <c r="AA184" s="183"/>
      <c r="AB184" s="184"/>
      <c r="AC184" s="185" t="s">
        <v>555</v>
      </c>
      <c r="AD184" s="185"/>
      <c r="AE184" s="185"/>
      <c r="AF184" s="185"/>
      <c r="AG184" s="125"/>
      <c r="AH184" s="125"/>
      <c r="AI184" s="125"/>
      <c r="AJ184" s="125"/>
      <c r="AK184" s="126">
        <f t="shared" si="7"/>
        <v>0</v>
      </c>
    </row>
    <row r="185" spans="1:38" s="127" customFormat="1" ht="18" customHeight="1" x14ac:dyDescent="0.2">
      <c r="A185" s="145"/>
      <c r="B185" s="146"/>
      <c r="C185" s="190" t="s">
        <v>556</v>
      </c>
      <c r="D185" s="191"/>
      <c r="E185" s="191"/>
      <c r="F185" s="191"/>
      <c r="G185" s="191"/>
      <c r="H185" s="191"/>
      <c r="I185" s="191"/>
      <c r="J185" s="191"/>
      <c r="K185" s="191"/>
      <c r="L185" s="191"/>
      <c r="M185" s="191"/>
      <c r="N185" s="191"/>
      <c r="O185" s="191"/>
      <c r="P185" s="191"/>
      <c r="Q185" s="191"/>
      <c r="R185" s="191"/>
      <c r="S185" s="191"/>
      <c r="T185" s="191"/>
      <c r="U185" s="191"/>
      <c r="V185" s="191"/>
      <c r="W185" s="191"/>
      <c r="X185" s="191"/>
      <c r="Y185" s="191"/>
      <c r="Z185" s="191"/>
      <c r="AA185" s="191"/>
      <c r="AB185" s="192"/>
      <c r="AC185" s="147"/>
      <c r="AD185" s="148"/>
      <c r="AE185" s="148"/>
      <c r="AF185" s="149"/>
      <c r="AG185" s="125"/>
      <c r="AH185" s="125"/>
      <c r="AI185" s="125"/>
      <c r="AJ185" s="125"/>
      <c r="AK185" s="126"/>
    </row>
    <row r="186" spans="1:38" s="127" customFormat="1" ht="19.5" customHeight="1" x14ac:dyDescent="0.2">
      <c r="A186" s="180">
        <v>91</v>
      </c>
      <c r="B186" s="181"/>
      <c r="C186" s="182" t="s">
        <v>557</v>
      </c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83"/>
      <c r="O186" s="183"/>
      <c r="P186" s="183"/>
      <c r="Q186" s="183"/>
      <c r="R186" s="183"/>
      <c r="S186" s="183"/>
      <c r="T186" s="183"/>
      <c r="U186" s="183"/>
      <c r="V186" s="183"/>
      <c r="W186" s="183"/>
      <c r="X186" s="183"/>
      <c r="Y186" s="183"/>
      <c r="Z186" s="183"/>
      <c r="AA186" s="183"/>
      <c r="AB186" s="184"/>
      <c r="AC186" s="185" t="s">
        <v>558</v>
      </c>
      <c r="AD186" s="185"/>
      <c r="AE186" s="185"/>
      <c r="AF186" s="185"/>
      <c r="AG186" s="125">
        <f>SUM(AG185)</f>
        <v>0</v>
      </c>
      <c r="AH186" s="125">
        <f>SUM(AH185)</f>
        <v>0</v>
      </c>
      <c r="AI186" s="125">
        <f>SUM(AI185)</f>
        <v>0</v>
      </c>
      <c r="AJ186" s="125">
        <f>SUM(AJ185)</f>
        <v>0</v>
      </c>
      <c r="AK186" s="126">
        <f>SUM(AG186:AI186)</f>
        <v>0</v>
      </c>
    </row>
    <row r="187" spans="1:38" s="127" customFormat="1" ht="19.5" customHeight="1" x14ac:dyDescent="0.2">
      <c r="A187" s="180">
        <v>92</v>
      </c>
      <c r="B187" s="181"/>
      <c r="C187" s="182" t="s">
        <v>559</v>
      </c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83"/>
      <c r="O187" s="183"/>
      <c r="P187" s="183"/>
      <c r="Q187" s="183"/>
      <c r="R187" s="183"/>
      <c r="S187" s="183"/>
      <c r="T187" s="183"/>
      <c r="U187" s="183"/>
      <c r="V187" s="183"/>
      <c r="W187" s="183"/>
      <c r="X187" s="183"/>
      <c r="Y187" s="183"/>
      <c r="Z187" s="183"/>
      <c r="AA187" s="183"/>
      <c r="AB187" s="184"/>
      <c r="AC187" s="147" t="s">
        <v>560</v>
      </c>
      <c r="AD187" s="148"/>
      <c r="AE187" s="148"/>
      <c r="AF187" s="149"/>
      <c r="AG187" s="125"/>
      <c r="AH187" s="125"/>
      <c r="AI187" s="125"/>
      <c r="AJ187" s="125"/>
      <c r="AK187" s="126"/>
    </row>
    <row r="188" spans="1:38" s="127" customFormat="1" ht="19.5" customHeight="1" x14ac:dyDescent="0.2">
      <c r="A188" s="180">
        <v>93</v>
      </c>
      <c r="B188" s="181"/>
      <c r="C188" s="182" t="s">
        <v>561</v>
      </c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83"/>
      <c r="O188" s="183"/>
      <c r="P188" s="183"/>
      <c r="Q188" s="183"/>
      <c r="R188" s="183"/>
      <c r="S188" s="183"/>
      <c r="T188" s="183"/>
      <c r="U188" s="183"/>
      <c r="V188" s="183"/>
      <c r="W188" s="183"/>
      <c r="X188" s="183"/>
      <c r="Y188" s="183"/>
      <c r="Z188" s="183"/>
      <c r="AA188" s="183"/>
      <c r="AB188" s="184"/>
      <c r="AC188" s="185" t="s">
        <v>562</v>
      </c>
      <c r="AD188" s="185"/>
      <c r="AE188" s="185"/>
      <c r="AF188" s="185"/>
      <c r="AG188" s="125"/>
      <c r="AH188" s="125"/>
      <c r="AI188" s="125"/>
      <c r="AJ188" s="125"/>
      <c r="AK188" s="126">
        <f>SUM(AG188:AI188)</f>
        <v>0</v>
      </c>
    </row>
    <row r="189" spans="1:38" s="151" customFormat="1" ht="19.5" customHeight="1" x14ac:dyDescent="0.2">
      <c r="A189" s="172">
        <v>94</v>
      </c>
      <c r="B189" s="173"/>
      <c r="C189" s="186" t="s">
        <v>563</v>
      </c>
      <c r="D189" s="187"/>
      <c r="E189" s="187"/>
      <c r="F189" s="187"/>
      <c r="G189" s="187"/>
      <c r="H189" s="187"/>
      <c r="I189" s="187"/>
      <c r="J189" s="187"/>
      <c r="K189" s="187"/>
      <c r="L189" s="187"/>
      <c r="M189" s="187"/>
      <c r="N189" s="187"/>
      <c r="O189" s="187"/>
      <c r="P189" s="187"/>
      <c r="Q189" s="187"/>
      <c r="R189" s="187"/>
      <c r="S189" s="187"/>
      <c r="T189" s="187"/>
      <c r="U189" s="187"/>
      <c r="V189" s="187"/>
      <c r="W189" s="187"/>
      <c r="X189" s="187"/>
      <c r="Y189" s="187"/>
      <c r="Z189" s="187"/>
      <c r="AA189" s="187"/>
      <c r="AB189" s="188"/>
      <c r="AC189" s="189" t="s">
        <v>564</v>
      </c>
      <c r="AD189" s="189"/>
      <c r="AE189" s="189"/>
      <c r="AF189" s="189"/>
      <c r="AG189" s="150">
        <f>SUM(AG179+AG180+AG181+AG182+AG183+AG184+AG186+AG188)</f>
        <v>0</v>
      </c>
      <c r="AH189" s="150">
        <f>SUM(AH179+AH180+AH181+AH182+AH183+AH184+AH186+AH188)</f>
        <v>0</v>
      </c>
      <c r="AI189" s="150">
        <f>SUM(AI179+AI180+AI181+AI182+AI183+AI184+AI186+AI188)</f>
        <v>0</v>
      </c>
      <c r="AJ189" s="150">
        <f>SUM(AJ179+AJ180+AJ181+AJ182+AJ183+AJ184+AJ186+AJ188)</f>
        <v>0</v>
      </c>
      <c r="AK189" s="154">
        <f>SUM(AG189:AI189)</f>
        <v>0</v>
      </c>
    </row>
    <row r="190" spans="1:38" s="164" customFormat="1" ht="19.5" customHeight="1" x14ac:dyDescent="0.25">
      <c r="A190" s="172" t="s">
        <v>565</v>
      </c>
      <c r="B190" s="173"/>
      <c r="C190" s="174" t="s">
        <v>566</v>
      </c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175"/>
      <c r="O190" s="175"/>
      <c r="P190" s="175"/>
      <c r="Q190" s="175"/>
      <c r="R190" s="175"/>
      <c r="S190" s="175"/>
      <c r="T190" s="175"/>
      <c r="U190" s="175"/>
      <c r="V190" s="175"/>
      <c r="W190" s="175"/>
      <c r="X190" s="175"/>
      <c r="Y190" s="175"/>
      <c r="Z190" s="175"/>
      <c r="AA190" s="175"/>
      <c r="AB190" s="176"/>
      <c r="AC190" s="177" t="s">
        <v>567</v>
      </c>
      <c r="AD190" s="178"/>
      <c r="AE190" s="178"/>
      <c r="AF190" s="179"/>
      <c r="AG190" s="150">
        <f>SUM(AG58,AG67,AG127,AG189,AG178,AG173,AG165,AG143)</f>
        <v>5203190</v>
      </c>
      <c r="AH190" s="150">
        <f>SUM(AH58,AH67,AH127,AH189,AH178,AH173,AH165,AH143)</f>
        <v>14682388</v>
      </c>
      <c r="AI190" s="150">
        <f>SUM(AI58,AI67,AI127,,AI189,AI178,AI173,AI165,AI143)</f>
        <v>5893980</v>
      </c>
      <c r="AJ190" s="150">
        <f>SUM(AJ58,AJ67,AJ127,,AJ189,AJ178,AJ173,AJ165,AJ143)</f>
        <v>0</v>
      </c>
      <c r="AK190" s="154">
        <f>SUM(AG190:AJ190)</f>
        <v>25779558</v>
      </c>
      <c r="AL190" s="165">
        <f>SUM(AK58,AK67,AK127,AK143,AK165,AK173,AK178,AK189)</f>
        <v>25779558</v>
      </c>
    </row>
    <row r="191" spans="1:38" x14ac:dyDescent="0.2">
      <c r="C191" s="167" t="s">
        <v>568</v>
      </c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  <c r="S191" s="167"/>
      <c r="T191" s="167"/>
      <c r="U191" s="167"/>
      <c r="V191" s="167"/>
      <c r="W191" s="167"/>
      <c r="X191" s="167"/>
      <c r="Y191" s="167"/>
      <c r="Z191" s="167"/>
      <c r="AA191" s="167"/>
      <c r="AB191" s="167"/>
      <c r="AC191" s="167"/>
      <c r="AD191" s="167"/>
      <c r="AE191" s="167"/>
      <c r="AF191" s="167"/>
      <c r="AH191" s="109"/>
      <c r="AI191" s="109"/>
      <c r="AJ191" s="109"/>
      <c r="AK191" s="168"/>
    </row>
    <row r="192" spans="1:38" x14ac:dyDescent="0.2">
      <c r="A192" s="105"/>
      <c r="B192" s="105"/>
      <c r="C192" s="167"/>
      <c r="D192" s="167"/>
      <c r="E192" s="167"/>
      <c r="F192" s="167"/>
      <c r="G192" s="167"/>
      <c r="H192" s="167"/>
      <c r="I192" s="167"/>
      <c r="J192" s="167"/>
      <c r="K192" s="167"/>
      <c r="L192" s="167"/>
      <c r="M192" s="167"/>
      <c r="N192" s="167"/>
      <c r="O192" s="167"/>
      <c r="P192" s="167"/>
      <c r="Q192" s="167"/>
      <c r="R192" s="167"/>
      <c r="S192" s="167"/>
      <c r="T192" s="167"/>
      <c r="U192" s="167"/>
      <c r="V192" s="167"/>
      <c r="W192" s="167"/>
      <c r="X192" s="167"/>
      <c r="Y192" s="167"/>
      <c r="Z192" s="167"/>
      <c r="AA192" s="167"/>
      <c r="AB192" s="167"/>
      <c r="AC192" s="167"/>
      <c r="AD192" s="167"/>
      <c r="AE192" s="167"/>
      <c r="AF192" s="167"/>
      <c r="AK192" s="169"/>
    </row>
    <row r="193" spans="1:32" x14ac:dyDescent="0.2">
      <c r="A193" s="105"/>
      <c r="B193" s="105"/>
      <c r="C193" s="167"/>
      <c r="D193" s="167"/>
      <c r="E193" s="167"/>
      <c r="F193" s="167"/>
      <c r="G193" s="167"/>
      <c r="H193" s="167"/>
      <c r="I193" s="167"/>
      <c r="J193" s="167"/>
      <c r="K193" s="167"/>
      <c r="L193" s="167"/>
      <c r="M193" s="167"/>
      <c r="N193" s="167"/>
      <c r="O193" s="167"/>
      <c r="P193" s="167"/>
      <c r="Q193" s="167"/>
      <c r="R193" s="167"/>
      <c r="S193" s="167"/>
      <c r="T193" s="167"/>
      <c r="U193" s="167"/>
      <c r="V193" s="167"/>
      <c r="W193" s="167"/>
      <c r="X193" s="167"/>
      <c r="Y193" s="167"/>
      <c r="Z193" s="167"/>
      <c r="AA193" s="167"/>
      <c r="AB193" s="167"/>
      <c r="AC193" s="167"/>
      <c r="AD193" s="167"/>
      <c r="AE193" s="167"/>
      <c r="AF193" s="167"/>
    </row>
    <row r="194" spans="1:32" x14ac:dyDescent="0.2">
      <c r="A194" s="105"/>
      <c r="B194" s="105"/>
      <c r="C194" s="167"/>
      <c r="D194" s="167"/>
      <c r="E194" s="167"/>
      <c r="F194" s="167"/>
      <c r="G194" s="167"/>
      <c r="H194" s="167"/>
      <c r="I194" s="167"/>
      <c r="J194" s="167"/>
      <c r="K194" s="167"/>
      <c r="L194" s="167"/>
      <c r="M194" s="167"/>
      <c r="N194" s="167"/>
      <c r="O194" s="167"/>
      <c r="P194" s="167"/>
      <c r="Q194" s="167"/>
      <c r="R194" s="167"/>
      <c r="S194" s="167"/>
      <c r="T194" s="167"/>
      <c r="U194" s="167"/>
      <c r="V194" s="167"/>
      <c r="W194" s="167"/>
      <c r="X194" s="167"/>
      <c r="Y194" s="167"/>
      <c r="Z194" s="167"/>
      <c r="AA194" s="167"/>
      <c r="AB194" s="167"/>
      <c r="AC194" s="167"/>
      <c r="AD194" s="167"/>
      <c r="AE194" s="167"/>
      <c r="AF194" s="167"/>
    </row>
    <row r="195" spans="1:32" x14ac:dyDescent="0.2">
      <c r="A195" s="105"/>
      <c r="B195" s="105"/>
      <c r="C195" s="167"/>
      <c r="D195" s="167"/>
      <c r="E195" s="167"/>
      <c r="F195" s="167"/>
      <c r="G195" s="167"/>
      <c r="H195" s="167"/>
      <c r="I195" s="167"/>
      <c r="J195" s="167"/>
      <c r="K195" s="167"/>
      <c r="L195" s="167"/>
      <c r="M195" s="167"/>
      <c r="N195" s="167"/>
      <c r="O195" s="167"/>
      <c r="P195" s="167"/>
      <c r="Q195" s="167"/>
      <c r="R195" s="167"/>
      <c r="S195" s="167"/>
      <c r="T195" s="167"/>
      <c r="U195" s="167"/>
      <c r="V195" s="167"/>
      <c r="W195" s="167"/>
      <c r="X195" s="167"/>
      <c r="Y195" s="167"/>
      <c r="Z195" s="167"/>
      <c r="AA195" s="167"/>
      <c r="AB195" s="167"/>
      <c r="AC195" s="167"/>
      <c r="AD195" s="167"/>
      <c r="AE195" s="167"/>
      <c r="AF195" s="167"/>
    </row>
    <row r="196" spans="1:32" x14ac:dyDescent="0.2">
      <c r="A196" s="105"/>
      <c r="B196" s="105"/>
      <c r="C196" s="167"/>
      <c r="D196" s="167"/>
      <c r="E196" s="167"/>
      <c r="F196" s="167"/>
      <c r="G196" s="167"/>
      <c r="H196" s="167"/>
      <c r="I196" s="167"/>
      <c r="J196" s="167"/>
      <c r="K196" s="167"/>
      <c r="L196" s="167"/>
      <c r="M196" s="167"/>
      <c r="N196" s="167"/>
      <c r="O196" s="167"/>
      <c r="P196" s="167"/>
      <c r="Q196" s="167"/>
      <c r="R196" s="167"/>
      <c r="S196" s="167"/>
      <c r="T196" s="167"/>
      <c r="U196" s="167"/>
      <c r="V196" s="167"/>
      <c r="W196" s="167"/>
      <c r="X196" s="167"/>
      <c r="Y196" s="167"/>
      <c r="Z196" s="167"/>
      <c r="AA196" s="167"/>
      <c r="AB196" s="167"/>
      <c r="AC196" s="167"/>
      <c r="AD196" s="167"/>
      <c r="AE196" s="167"/>
      <c r="AF196" s="167"/>
    </row>
    <row r="197" spans="1:32" x14ac:dyDescent="0.2">
      <c r="A197" s="105"/>
      <c r="B197" s="105"/>
      <c r="AC197" s="167"/>
      <c r="AD197" s="167"/>
      <c r="AE197" s="167"/>
      <c r="AF197" s="167"/>
    </row>
    <row r="198" spans="1:32" x14ac:dyDescent="0.2">
      <c r="A198" s="105"/>
      <c r="B198" s="105"/>
      <c r="AC198" s="167"/>
      <c r="AD198" s="167"/>
      <c r="AE198" s="167"/>
      <c r="AF198" s="167"/>
    </row>
  </sheetData>
  <mergeCells count="396">
    <mergeCell ref="A1:AG1"/>
    <mergeCell ref="A2:A6"/>
    <mergeCell ref="B2:G2"/>
    <mergeCell ref="H2:H3"/>
    <mergeCell ref="I2:N2"/>
    <mergeCell ref="O2:O3"/>
    <mergeCell ref="P2:S2"/>
    <mergeCell ref="T2:W2"/>
    <mergeCell ref="X2:AC2"/>
    <mergeCell ref="AD2:AG2"/>
    <mergeCell ref="B4:F4"/>
    <mergeCell ref="G4:AG4"/>
    <mergeCell ref="B5:C5"/>
    <mergeCell ref="D5:D6"/>
    <mergeCell ref="E5:H5"/>
    <mergeCell ref="I5:I6"/>
    <mergeCell ref="J5:K5"/>
    <mergeCell ref="L5:L6"/>
    <mergeCell ref="M5:AG6"/>
    <mergeCell ref="C11:AB11"/>
    <mergeCell ref="C12:AB12"/>
    <mergeCell ref="C13:AB13"/>
    <mergeCell ref="C14:AB14"/>
    <mergeCell ref="C15:AB15"/>
    <mergeCell ref="C16:AB16"/>
    <mergeCell ref="A7:AG7"/>
    <mergeCell ref="A8:AK8"/>
    <mergeCell ref="A9:B9"/>
    <mergeCell ref="C9:AB9"/>
    <mergeCell ref="AC9:AF9"/>
    <mergeCell ref="A10:B10"/>
    <mergeCell ref="C10:AB10"/>
    <mergeCell ref="AC10:AF10"/>
    <mergeCell ref="C20:AB20"/>
    <mergeCell ref="A21:B21"/>
    <mergeCell ref="C21:AB21"/>
    <mergeCell ref="AC21:AF21"/>
    <mergeCell ref="C22:AB22"/>
    <mergeCell ref="C23:AB23"/>
    <mergeCell ref="A17:B17"/>
    <mergeCell ref="C17:AB17"/>
    <mergeCell ref="AC17:AF17"/>
    <mergeCell ref="C18:AB18"/>
    <mergeCell ref="A19:B19"/>
    <mergeCell ref="C19:AB19"/>
    <mergeCell ref="AC19:AF19"/>
    <mergeCell ref="AC28:AF28"/>
    <mergeCell ref="C29:AB29"/>
    <mergeCell ref="C30:AB30"/>
    <mergeCell ref="A24:B24"/>
    <mergeCell ref="C24:AB24"/>
    <mergeCell ref="AC24:AF24"/>
    <mergeCell ref="C25:AB25"/>
    <mergeCell ref="A26:B26"/>
    <mergeCell ref="C26:AB26"/>
    <mergeCell ref="AC26:AF26"/>
    <mergeCell ref="C31:AB31"/>
    <mergeCell ref="C32:AB32"/>
    <mergeCell ref="C33:AB33"/>
    <mergeCell ref="C34:AB34"/>
    <mergeCell ref="C35:AB35"/>
    <mergeCell ref="A36:B36"/>
    <mergeCell ref="C36:AB36"/>
    <mergeCell ref="C27:AB27"/>
    <mergeCell ref="A28:B28"/>
    <mergeCell ref="C28:AB28"/>
    <mergeCell ref="A40:B40"/>
    <mergeCell ref="C40:AB40"/>
    <mergeCell ref="AC40:AF40"/>
    <mergeCell ref="C41:AB41"/>
    <mergeCell ref="A42:B42"/>
    <mergeCell ref="C42:AB42"/>
    <mergeCell ref="AC42:AF42"/>
    <mergeCell ref="AC36:AF36"/>
    <mergeCell ref="C37:AB37"/>
    <mergeCell ref="A38:B38"/>
    <mergeCell ref="C38:AB38"/>
    <mergeCell ref="AC38:AF38"/>
    <mergeCell ref="C39:AB39"/>
    <mergeCell ref="C45:AB45"/>
    <mergeCell ref="A46:B46"/>
    <mergeCell ref="C46:AB46"/>
    <mergeCell ref="AC46:AF46"/>
    <mergeCell ref="A47:B47"/>
    <mergeCell ref="C47:AB47"/>
    <mergeCell ref="AC47:AF47"/>
    <mergeCell ref="A43:B43"/>
    <mergeCell ref="C43:AB43"/>
    <mergeCell ref="AC43:AF43"/>
    <mergeCell ref="A44:B44"/>
    <mergeCell ref="C44:AB44"/>
    <mergeCell ref="AC44:AF44"/>
    <mergeCell ref="C52:AB52"/>
    <mergeCell ref="A53:B53"/>
    <mergeCell ref="C53:AB53"/>
    <mergeCell ref="AC53:AF53"/>
    <mergeCell ref="C54:AB54"/>
    <mergeCell ref="C55:AB55"/>
    <mergeCell ref="C48:AB48"/>
    <mergeCell ref="C49:AB49"/>
    <mergeCell ref="A50:B50"/>
    <mergeCell ref="C50:AB50"/>
    <mergeCell ref="AC50:AF50"/>
    <mergeCell ref="C51:AB51"/>
    <mergeCell ref="AC58:AF58"/>
    <mergeCell ref="C59:AB59"/>
    <mergeCell ref="C60:AB60"/>
    <mergeCell ref="C61:AB61"/>
    <mergeCell ref="A56:B56"/>
    <mergeCell ref="C56:AB56"/>
    <mergeCell ref="AC56:AF56"/>
    <mergeCell ref="A57:B57"/>
    <mergeCell ref="C57:AB57"/>
    <mergeCell ref="AC57:AF57"/>
    <mergeCell ref="C62:AB62"/>
    <mergeCell ref="C63:AB63"/>
    <mergeCell ref="C64:AB64"/>
    <mergeCell ref="C65:AB65"/>
    <mergeCell ref="C66:AB66"/>
    <mergeCell ref="A67:B67"/>
    <mergeCell ref="C67:AB67"/>
    <mergeCell ref="A58:B58"/>
    <mergeCell ref="C58:AB58"/>
    <mergeCell ref="AC74:AF74"/>
    <mergeCell ref="C75:AB75"/>
    <mergeCell ref="C76:AB76"/>
    <mergeCell ref="AC67:AF67"/>
    <mergeCell ref="C68:AB68"/>
    <mergeCell ref="C69:AB69"/>
    <mergeCell ref="C70:AB70"/>
    <mergeCell ref="C71:AB71"/>
    <mergeCell ref="C72:AB72"/>
    <mergeCell ref="C77:AB77"/>
    <mergeCell ref="C78:AB78"/>
    <mergeCell ref="C79:AB79"/>
    <mergeCell ref="C80:AB80"/>
    <mergeCell ref="A81:B81"/>
    <mergeCell ref="C81:AB81"/>
    <mergeCell ref="C73:AB73"/>
    <mergeCell ref="A74:B74"/>
    <mergeCell ref="C74:AB74"/>
    <mergeCell ref="A85:B85"/>
    <mergeCell ref="C85:AB85"/>
    <mergeCell ref="AC85:AF85"/>
    <mergeCell ref="C86:AB86"/>
    <mergeCell ref="C87:AB87"/>
    <mergeCell ref="A88:B88"/>
    <mergeCell ref="C88:AB88"/>
    <mergeCell ref="AC88:AF88"/>
    <mergeCell ref="AC81:AF81"/>
    <mergeCell ref="C82:AB82"/>
    <mergeCell ref="C83:AB83"/>
    <mergeCell ref="A84:B84"/>
    <mergeCell ref="C84:AB84"/>
    <mergeCell ref="AC84:AF84"/>
    <mergeCell ref="C92:AB92"/>
    <mergeCell ref="C93:AB93"/>
    <mergeCell ref="C94:AB94"/>
    <mergeCell ref="A95:B95"/>
    <mergeCell ref="C95:AB95"/>
    <mergeCell ref="AC95:AF95"/>
    <mergeCell ref="C89:AB89"/>
    <mergeCell ref="A90:B90"/>
    <mergeCell ref="C90:AB90"/>
    <mergeCell ref="AC90:AF90"/>
    <mergeCell ref="A91:B91"/>
    <mergeCell ref="C91:AB91"/>
    <mergeCell ref="AC91:AF91"/>
    <mergeCell ref="C99:AB99"/>
    <mergeCell ref="A100:B100"/>
    <mergeCell ref="C100:AB100"/>
    <mergeCell ref="AC100:AF100"/>
    <mergeCell ref="A101:B101"/>
    <mergeCell ref="C101:AB101"/>
    <mergeCell ref="AC101:AF101"/>
    <mergeCell ref="C96:AB96"/>
    <mergeCell ref="A97:B97"/>
    <mergeCell ref="C97:AB97"/>
    <mergeCell ref="AC97:AF97"/>
    <mergeCell ref="A98:B98"/>
    <mergeCell ref="C98:AB98"/>
    <mergeCell ref="AC98:AF98"/>
    <mergeCell ref="C106:AB106"/>
    <mergeCell ref="C107:AB107"/>
    <mergeCell ref="C108:AB108"/>
    <mergeCell ref="A109:B109"/>
    <mergeCell ref="C109:AB109"/>
    <mergeCell ref="AC109:AF109"/>
    <mergeCell ref="C102:AB102"/>
    <mergeCell ref="C103:AB103"/>
    <mergeCell ref="A104:B104"/>
    <mergeCell ref="C104:AB104"/>
    <mergeCell ref="AC104:AF104"/>
    <mergeCell ref="C105:AB105"/>
    <mergeCell ref="C113:AB113"/>
    <mergeCell ref="A114:B114"/>
    <mergeCell ref="C114:AB114"/>
    <mergeCell ref="AC114:AF114"/>
    <mergeCell ref="A115:B115"/>
    <mergeCell ref="C115:AB115"/>
    <mergeCell ref="AC115:AF115"/>
    <mergeCell ref="A110:B110"/>
    <mergeCell ref="C110:AB110"/>
    <mergeCell ref="AC110:AF110"/>
    <mergeCell ref="C111:AB111"/>
    <mergeCell ref="A112:B112"/>
    <mergeCell ref="C112:AB112"/>
    <mergeCell ref="AC112:AF112"/>
    <mergeCell ref="A119:B119"/>
    <mergeCell ref="C119:AB119"/>
    <mergeCell ref="AC119:AF119"/>
    <mergeCell ref="A120:B120"/>
    <mergeCell ref="C120:AB120"/>
    <mergeCell ref="AC120:AF120"/>
    <mergeCell ref="C116:AB116"/>
    <mergeCell ref="A117:B117"/>
    <mergeCell ref="C117:AB117"/>
    <mergeCell ref="AC117:AF117"/>
    <mergeCell ref="A118:B118"/>
    <mergeCell ref="C118:AB118"/>
    <mergeCell ref="AC118:AF118"/>
    <mergeCell ref="AC125:AF125"/>
    <mergeCell ref="A126:B126"/>
    <mergeCell ref="C126:AB126"/>
    <mergeCell ref="AC126:AF126"/>
    <mergeCell ref="A127:B127"/>
    <mergeCell ref="C127:AB127"/>
    <mergeCell ref="AC127:AF127"/>
    <mergeCell ref="C121:AB121"/>
    <mergeCell ref="C122:AB122"/>
    <mergeCell ref="C123:AB123"/>
    <mergeCell ref="C124:AB124"/>
    <mergeCell ref="A125:B125"/>
    <mergeCell ref="C125:AB125"/>
    <mergeCell ref="A132:B132"/>
    <mergeCell ref="C132:AB132"/>
    <mergeCell ref="AC132:AF132"/>
    <mergeCell ref="A133:B133"/>
    <mergeCell ref="C133:AB133"/>
    <mergeCell ref="AC133:AF133"/>
    <mergeCell ref="C128:AB128"/>
    <mergeCell ref="A129:B129"/>
    <mergeCell ref="C129:AB129"/>
    <mergeCell ref="AC129:AF129"/>
    <mergeCell ref="C130:AB130"/>
    <mergeCell ref="A131:B131"/>
    <mergeCell ref="C131:AB131"/>
    <mergeCell ref="AC131:AF131"/>
    <mergeCell ref="A138:B138"/>
    <mergeCell ref="C138:AB138"/>
    <mergeCell ref="AC138:AF138"/>
    <mergeCell ref="C139:AB139"/>
    <mergeCell ref="C140:AB140"/>
    <mergeCell ref="C141:AB141"/>
    <mergeCell ref="C134:AB134"/>
    <mergeCell ref="A135:B135"/>
    <mergeCell ref="C135:AB135"/>
    <mergeCell ref="AC135:AF135"/>
    <mergeCell ref="C136:AB136"/>
    <mergeCell ref="A137:B137"/>
    <mergeCell ref="C137:AB137"/>
    <mergeCell ref="AC137:AF137"/>
    <mergeCell ref="A144:B144"/>
    <mergeCell ref="C144:AB144"/>
    <mergeCell ref="AC144:AF144"/>
    <mergeCell ref="A145:B145"/>
    <mergeCell ref="C145:AB145"/>
    <mergeCell ref="AC145:AF145"/>
    <mergeCell ref="A142:B142"/>
    <mergeCell ref="C142:AB142"/>
    <mergeCell ref="AC142:AF142"/>
    <mergeCell ref="A143:B143"/>
    <mergeCell ref="C143:AB143"/>
    <mergeCell ref="AC143:AF143"/>
    <mergeCell ref="A148:B148"/>
    <mergeCell ref="C148:AB148"/>
    <mergeCell ref="AC148:AF148"/>
    <mergeCell ref="A149:B149"/>
    <mergeCell ref="C149:AB149"/>
    <mergeCell ref="AC149:AF149"/>
    <mergeCell ref="A146:B146"/>
    <mergeCell ref="C146:AB146"/>
    <mergeCell ref="AC146:AF146"/>
    <mergeCell ref="A147:B147"/>
    <mergeCell ref="C147:AB147"/>
    <mergeCell ref="AC147:AF147"/>
    <mergeCell ref="C152:AB152"/>
    <mergeCell ref="C153:AB153"/>
    <mergeCell ref="C154:AB154"/>
    <mergeCell ref="A155:B155"/>
    <mergeCell ref="C155:AB155"/>
    <mergeCell ref="AC155:AF155"/>
    <mergeCell ref="A150:B150"/>
    <mergeCell ref="C150:AB150"/>
    <mergeCell ref="AC150:AF150"/>
    <mergeCell ref="A151:B151"/>
    <mergeCell ref="C151:AB151"/>
    <mergeCell ref="AC151:AF151"/>
    <mergeCell ref="A158:B158"/>
    <mergeCell ref="C158:AB158"/>
    <mergeCell ref="AC158:AF158"/>
    <mergeCell ref="A159:B159"/>
    <mergeCell ref="C159:AB159"/>
    <mergeCell ref="AC159:AF159"/>
    <mergeCell ref="A156:B156"/>
    <mergeCell ref="C156:AB156"/>
    <mergeCell ref="AC156:AF156"/>
    <mergeCell ref="A157:B157"/>
    <mergeCell ref="C157:AB157"/>
    <mergeCell ref="AC157:AF157"/>
    <mergeCell ref="C163:AB163"/>
    <mergeCell ref="A164:B164"/>
    <mergeCell ref="C164:AB164"/>
    <mergeCell ref="AC164:AF164"/>
    <mergeCell ref="A165:B165"/>
    <mergeCell ref="C165:AB165"/>
    <mergeCell ref="AC165:AF165"/>
    <mergeCell ref="A160:B160"/>
    <mergeCell ref="C160:AB160"/>
    <mergeCell ref="AC160:AF160"/>
    <mergeCell ref="C161:AB161"/>
    <mergeCell ref="A162:B162"/>
    <mergeCell ref="C162:AB162"/>
    <mergeCell ref="AC162:AF162"/>
    <mergeCell ref="A168:B168"/>
    <mergeCell ref="C168:AB168"/>
    <mergeCell ref="AC168:AF168"/>
    <mergeCell ref="A169:B169"/>
    <mergeCell ref="C169:AB169"/>
    <mergeCell ref="AC169:AF169"/>
    <mergeCell ref="A166:B166"/>
    <mergeCell ref="C166:AB166"/>
    <mergeCell ref="AC166:AF166"/>
    <mergeCell ref="A167:B167"/>
    <mergeCell ref="C167:AB167"/>
    <mergeCell ref="AC167:AF167"/>
    <mergeCell ref="A172:B172"/>
    <mergeCell ref="C172:AB172"/>
    <mergeCell ref="AC172:AF172"/>
    <mergeCell ref="A173:B173"/>
    <mergeCell ref="C173:AB173"/>
    <mergeCell ref="AC173:AF173"/>
    <mergeCell ref="A170:B170"/>
    <mergeCell ref="C170:AB170"/>
    <mergeCell ref="AC170:AF170"/>
    <mergeCell ref="A171:B171"/>
    <mergeCell ref="C171:AB171"/>
    <mergeCell ref="AC171:AF171"/>
    <mergeCell ref="A176:B176"/>
    <mergeCell ref="C176:AB176"/>
    <mergeCell ref="AC176:AF176"/>
    <mergeCell ref="A177:B177"/>
    <mergeCell ref="C177:AB177"/>
    <mergeCell ref="AC177:AF177"/>
    <mergeCell ref="A174:B174"/>
    <mergeCell ref="C174:AB174"/>
    <mergeCell ref="AC174:AF174"/>
    <mergeCell ref="A175:B175"/>
    <mergeCell ref="C175:AB175"/>
    <mergeCell ref="AC175:AF175"/>
    <mergeCell ref="A180:B180"/>
    <mergeCell ref="C180:AB180"/>
    <mergeCell ref="AC180:AF180"/>
    <mergeCell ref="A181:B181"/>
    <mergeCell ref="C181:AB181"/>
    <mergeCell ref="AC181:AF181"/>
    <mergeCell ref="A178:B178"/>
    <mergeCell ref="C178:AB178"/>
    <mergeCell ref="AC178:AF178"/>
    <mergeCell ref="A179:B179"/>
    <mergeCell ref="C179:AB179"/>
    <mergeCell ref="AC179:AF179"/>
    <mergeCell ref="A184:B184"/>
    <mergeCell ref="C184:AB184"/>
    <mergeCell ref="AC184:AF184"/>
    <mergeCell ref="C185:AB185"/>
    <mergeCell ref="A186:B186"/>
    <mergeCell ref="C186:AB186"/>
    <mergeCell ref="AC186:AF186"/>
    <mergeCell ref="A182:B182"/>
    <mergeCell ref="C182:AB182"/>
    <mergeCell ref="AC182:AF182"/>
    <mergeCell ref="A183:B183"/>
    <mergeCell ref="C183:AB183"/>
    <mergeCell ref="AC183:AF183"/>
    <mergeCell ref="A190:B190"/>
    <mergeCell ref="C190:AB190"/>
    <mergeCell ref="AC190:AF190"/>
    <mergeCell ref="A187:B187"/>
    <mergeCell ref="C187:AB187"/>
    <mergeCell ref="A188:B188"/>
    <mergeCell ref="C188:AB188"/>
    <mergeCell ref="AC188:AF188"/>
    <mergeCell ref="A189:B189"/>
    <mergeCell ref="C189:AB189"/>
    <mergeCell ref="AC189:AF189"/>
  </mergeCells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4"/>
  <sheetViews>
    <sheetView topLeftCell="A22" zoomScaleNormal="100" workbookViewId="0">
      <selection activeCell="A35" sqref="A35"/>
    </sheetView>
  </sheetViews>
  <sheetFormatPr defaultRowHeight="15" x14ac:dyDescent="0.25"/>
  <sheetData>
    <row r="1" spans="1:2" x14ac:dyDescent="0.25">
      <c r="A1" t="s">
        <v>150</v>
      </c>
    </row>
    <row r="3" spans="1:2" x14ac:dyDescent="0.25">
      <c r="A3" t="s">
        <v>149</v>
      </c>
    </row>
    <row r="5" spans="1:2" x14ac:dyDescent="0.25">
      <c r="A5">
        <v>1</v>
      </c>
      <c r="B5" t="s">
        <v>176</v>
      </c>
    </row>
    <row r="6" spans="1:2" x14ac:dyDescent="0.25">
      <c r="A6">
        <v>2</v>
      </c>
      <c r="B6" t="s">
        <v>151</v>
      </c>
    </row>
    <row r="8" spans="1:2" x14ac:dyDescent="0.25">
      <c r="A8" t="s">
        <v>152</v>
      </c>
    </row>
    <row r="9" spans="1:2" x14ac:dyDescent="0.25">
      <c r="A9">
        <v>1</v>
      </c>
      <c r="B9" t="s">
        <v>153</v>
      </c>
    </row>
    <row r="10" spans="1:2" x14ac:dyDescent="0.25">
      <c r="A10">
        <v>2</v>
      </c>
      <c r="B10" t="s">
        <v>154</v>
      </c>
    </row>
    <row r="11" spans="1:2" x14ac:dyDescent="0.25">
      <c r="A11">
        <v>3</v>
      </c>
      <c r="B11" t="s">
        <v>155</v>
      </c>
    </row>
    <row r="12" spans="1:2" x14ac:dyDescent="0.25">
      <c r="A12">
        <v>4</v>
      </c>
      <c r="B12" t="s">
        <v>156</v>
      </c>
    </row>
    <row r="13" spans="1:2" x14ac:dyDescent="0.25">
      <c r="A13">
        <v>5</v>
      </c>
      <c r="B13" t="s">
        <v>157</v>
      </c>
    </row>
    <row r="14" spans="1:2" x14ac:dyDescent="0.25">
      <c r="A14">
        <v>6</v>
      </c>
      <c r="B14" t="s">
        <v>158</v>
      </c>
    </row>
    <row r="15" spans="1:2" x14ac:dyDescent="0.25">
      <c r="A15">
        <v>7</v>
      </c>
      <c r="B15" t="s">
        <v>159</v>
      </c>
    </row>
    <row r="16" spans="1:2" x14ac:dyDescent="0.25">
      <c r="A16">
        <v>8</v>
      </c>
      <c r="B16" t="s">
        <v>160</v>
      </c>
    </row>
    <row r="18" spans="1:2" x14ac:dyDescent="0.25">
      <c r="A18" t="s">
        <v>161</v>
      </c>
    </row>
    <row r="19" spans="1:2" x14ac:dyDescent="0.25">
      <c r="A19">
        <v>1</v>
      </c>
      <c r="B19" t="s">
        <v>162</v>
      </c>
    </row>
    <row r="20" spans="1:2" x14ac:dyDescent="0.25">
      <c r="A20">
        <v>2</v>
      </c>
      <c r="B20" t="s">
        <v>163</v>
      </c>
    </row>
    <row r="21" spans="1:2" x14ac:dyDescent="0.25">
      <c r="A21">
        <v>3</v>
      </c>
      <c r="B21" t="s">
        <v>164</v>
      </c>
    </row>
    <row r="22" spans="1:2" x14ac:dyDescent="0.25">
      <c r="A22">
        <v>4</v>
      </c>
      <c r="B22" t="s">
        <v>165</v>
      </c>
    </row>
    <row r="23" spans="1:2" x14ac:dyDescent="0.25">
      <c r="A23">
        <v>5</v>
      </c>
      <c r="B23" t="s">
        <v>166</v>
      </c>
    </row>
    <row r="24" spans="1:2" x14ac:dyDescent="0.25">
      <c r="A24">
        <v>6</v>
      </c>
      <c r="B24" t="s">
        <v>167</v>
      </c>
    </row>
    <row r="25" spans="1:2" x14ac:dyDescent="0.25">
      <c r="A25">
        <v>7</v>
      </c>
      <c r="B25" t="s">
        <v>168</v>
      </c>
    </row>
    <row r="26" spans="1:2" x14ac:dyDescent="0.25">
      <c r="A26">
        <v>8</v>
      </c>
      <c r="B26" t="s">
        <v>169</v>
      </c>
    </row>
    <row r="27" spans="1:2" x14ac:dyDescent="0.25">
      <c r="A27">
        <v>9</v>
      </c>
      <c r="B27" t="s">
        <v>170</v>
      </c>
    </row>
    <row r="28" spans="1:2" x14ac:dyDescent="0.25">
      <c r="A28">
        <v>10</v>
      </c>
      <c r="B28" t="s">
        <v>171</v>
      </c>
    </row>
    <row r="29" spans="1:2" x14ac:dyDescent="0.25">
      <c r="A29">
        <v>11</v>
      </c>
      <c r="B29" t="s">
        <v>172</v>
      </c>
    </row>
    <row r="30" spans="1:2" x14ac:dyDescent="0.25">
      <c r="A30">
        <v>12</v>
      </c>
      <c r="B30" t="s">
        <v>173</v>
      </c>
    </row>
    <row r="31" spans="1:2" x14ac:dyDescent="0.25">
      <c r="A31">
        <v>13</v>
      </c>
      <c r="B31" t="s">
        <v>174</v>
      </c>
    </row>
    <row r="33" spans="1:1" x14ac:dyDescent="0.25">
      <c r="A33" t="s">
        <v>175</v>
      </c>
    </row>
    <row r="34" spans="1:1" x14ac:dyDescent="0.25">
      <c r="A34" t="s">
        <v>177</v>
      </c>
    </row>
  </sheetData>
  <pageMargins left="0.7" right="0.7" top="0.75" bottom="0.75" header="0.3" footer="0.3"/>
  <pageSetup paperSize="9" scale="73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2019.</vt:lpstr>
      <vt:lpstr>01</vt:lpstr>
      <vt:lpstr>20190101_Létszám </vt:lpstr>
      <vt:lpstr>'01'!Nyomtatási_terület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2019-02-12T14:38:24Z</dcterms:modified>
</cp:coreProperties>
</file>